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625" windowHeight="6285" activeTab="0"/>
  </bookViews>
  <sheets>
    <sheet name="diachinh" sheetId="1" r:id="rId1"/>
    <sheet name="diahinh" sheetId="2" r:id="rId2"/>
    <sheet name="diahinh2" sheetId="3" r:id="rId3"/>
  </sheets>
  <definedNames/>
  <calcPr fullCalcOnLoad="1"/>
</workbook>
</file>

<file path=xl/sharedStrings.xml><?xml version="1.0" encoding="utf-8"?>
<sst xmlns="http://schemas.openxmlformats.org/spreadsheetml/2006/main" count="272" uniqueCount="169">
  <si>
    <t>Tªn s¶n phÈm</t>
  </si>
  <si>
    <t xml:space="preserve">Møc </t>
  </si>
  <si>
    <t xml:space="preserve">§¬n </t>
  </si>
  <si>
    <t>vÞ</t>
  </si>
  <si>
    <t>tÝnh</t>
  </si>
  <si>
    <t xml:space="preserve">khã </t>
  </si>
  <si>
    <t>kh¨n</t>
  </si>
  <si>
    <t>Chi phÝ trùc tiÕp</t>
  </si>
  <si>
    <t>L§KT</t>
  </si>
  <si>
    <t>L§PT</t>
  </si>
  <si>
    <t>V©t t­</t>
  </si>
  <si>
    <t>KH m¸y</t>
  </si>
  <si>
    <t xml:space="preserve">Tæng </t>
  </si>
  <si>
    <t>céng</t>
  </si>
  <si>
    <t>(®ång)</t>
  </si>
  <si>
    <t>Chi phÝ chung</t>
  </si>
  <si>
    <t>Chi phÝ</t>
  </si>
  <si>
    <t>kiÓm tra</t>
  </si>
  <si>
    <t>nghiÖm thu</t>
  </si>
  <si>
    <t>s¶n phÈm</t>
  </si>
  <si>
    <t xml:space="preserve">Sè </t>
  </si>
  <si>
    <t xml:space="preserve">thø </t>
  </si>
  <si>
    <t>tù</t>
  </si>
  <si>
    <t>Ngäai nghiÖp</t>
  </si>
  <si>
    <t>ha</t>
  </si>
  <si>
    <t>Néi nghiÖp</t>
  </si>
  <si>
    <t>Biªn tËp</t>
  </si>
  <si>
    <t>B¶n ®å ®Þa chÝnh 1/500 (§M 866- kh«ng lËp HSKTT§)</t>
  </si>
  <si>
    <t>Khèi</t>
  </si>
  <si>
    <t>l­îng</t>
  </si>
  <si>
    <t>Thµnh tiÒn</t>
  </si>
  <si>
    <t>Tæng céng</t>
  </si>
  <si>
    <t>nghiÖp)</t>
  </si>
  <si>
    <t xml:space="preserve">b¶ng chiÕt tÝnh kinh phÝ </t>
  </si>
  <si>
    <t xml:space="preserve">§¬n gi¸ </t>
  </si>
  <si>
    <t>c«ng tr×nh : ®o vÏ b¶n ®å ®Þa chÝnh tû lÖ 1/500 khu d©n c­ an b×nh</t>
  </si>
  <si>
    <t>®Þa ®IÓm : ph­êng an b×nh, TP. Biªn hßa, tØnh ®ång nai</t>
  </si>
  <si>
    <t>KL</t>
  </si>
  <si>
    <t>VL</t>
  </si>
  <si>
    <t>NC</t>
  </si>
  <si>
    <t>MTC</t>
  </si>
  <si>
    <t>(a1)</t>
  </si>
  <si>
    <t>(b1)</t>
  </si>
  <si>
    <t>(c1)</t>
  </si>
  <si>
    <t>T</t>
  </si>
  <si>
    <t>VL+NC+M</t>
  </si>
  <si>
    <t>a1</t>
  </si>
  <si>
    <t>b1</t>
  </si>
  <si>
    <t>M</t>
  </si>
  <si>
    <t>c1</t>
  </si>
  <si>
    <t>C</t>
  </si>
  <si>
    <t>NC x 70%</t>
  </si>
  <si>
    <t>BC</t>
  </si>
  <si>
    <t>TL</t>
  </si>
  <si>
    <t>Z</t>
  </si>
  <si>
    <t>VAT</t>
  </si>
  <si>
    <t>Z x 10%</t>
  </si>
  <si>
    <t>Z + VAT</t>
  </si>
  <si>
    <t>Néi dung c«ng viÖc</t>
  </si>
  <si>
    <t>§¬n gi¸</t>
  </si>
  <si>
    <t>Ký hiÖu</t>
  </si>
  <si>
    <t>C¸ch tÝnh</t>
  </si>
  <si>
    <t xml:space="preserve"> - Nh©n c«ng</t>
  </si>
  <si>
    <t xml:space="preserve"> - M¸y thi c«ng</t>
  </si>
  <si>
    <t>CP lËp ph­¬ng ¸n vµ viÕt b¸o c¸o</t>
  </si>
  <si>
    <t>Thu nhËp chÞu thuÕ tÝnh tr­íc</t>
  </si>
  <si>
    <t>Gi¸ trÞ x©y l¾p tr­íc thuÕ</t>
  </si>
  <si>
    <t>ThuÕ VAT</t>
  </si>
  <si>
    <t>Gi¸ trÞ x©y l¾p sau thuÕ</t>
  </si>
  <si>
    <t>Trùc tiÕp phÝ</t>
  </si>
  <si>
    <t xml:space="preserve"> -V©t liÖu</t>
  </si>
  <si>
    <t>STT</t>
  </si>
  <si>
    <t>(Néi, ngo¹i</t>
  </si>
  <si>
    <t>Céng</t>
  </si>
  <si>
    <t>ThuÕ VAT = 10%</t>
  </si>
  <si>
    <t>Km</t>
  </si>
  <si>
    <t>Z x 0,072% x 1,1</t>
  </si>
  <si>
    <t>Z x 1,46% x 1,1</t>
  </si>
  <si>
    <r>
      <t>G</t>
    </r>
    <r>
      <rPr>
        <vertAlign val="subscript"/>
        <sz val="12"/>
        <rFont val=".VnTime"/>
        <family val="2"/>
      </rPr>
      <t>K</t>
    </r>
  </si>
  <si>
    <r>
      <t>G</t>
    </r>
    <r>
      <rPr>
        <vertAlign val="subscript"/>
        <sz val="12"/>
        <rFont val=".VnTime"/>
        <family val="2"/>
      </rPr>
      <t>DP</t>
    </r>
  </si>
  <si>
    <r>
      <t>(G</t>
    </r>
    <r>
      <rPr>
        <vertAlign val="subscript"/>
        <sz val="12"/>
        <rFont val=".VnTime"/>
        <family val="2"/>
      </rPr>
      <t>XL</t>
    </r>
    <r>
      <rPr>
        <sz val="12"/>
        <rFont val=".VnTime"/>
        <family val="2"/>
      </rPr>
      <t>+G</t>
    </r>
    <r>
      <rPr>
        <vertAlign val="subscript"/>
        <sz val="12"/>
        <rFont val=".VnTime"/>
        <family val="2"/>
      </rPr>
      <t>K</t>
    </r>
    <r>
      <rPr>
        <sz val="12"/>
        <rFont val=".VnTime"/>
        <family val="2"/>
      </rPr>
      <t>) x 10%</t>
    </r>
  </si>
  <si>
    <r>
      <t>G</t>
    </r>
    <r>
      <rPr>
        <b/>
        <vertAlign val="subscript"/>
        <sz val="12"/>
        <rFont val=".VnTime"/>
        <family val="2"/>
      </rPr>
      <t>XL</t>
    </r>
    <r>
      <rPr>
        <b/>
        <sz val="12"/>
        <rFont val=".VnTime"/>
        <family val="2"/>
      </rPr>
      <t>+G</t>
    </r>
    <r>
      <rPr>
        <b/>
        <vertAlign val="subscript"/>
        <sz val="12"/>
        <rFont val=".VnTime"/>
        <family val="2"/>
      </rPr>
      <t>K</t>
    </r>
    <r>
      <rPr>
        <b/>
        <sz val="12"/>
        <rFont val=".VnTime"/>
        <family val="2"/>
      </rPr>
      <t xml:space="preserve"> +G</t>
    </r>
    <r>
      <rPr>
        <b/>
        <vertAlign val="subscript"/>
        <sz val="12"/>
        <rFont val=".VnTime"/>
        <family val="2"/>
      </rPr>
      <t>DP</t>
    </r>
  </si>
  <si>
    <t>Chi phÝ kh¸c</t>
  </si>
  <si>
    <t xml:space="preserve"> - Chi phÝ ban Qu¶n lý dù ¸n</t>
  </si>
  <si>
    <t>Dù phßng phÝ</t>
  </si>
  <si>
    <r>
      <t>G</t>
    </r>
    <r>
      <rPr>
        <vertAlign val="subscript"/>
        <sz val="12"/>
        <rFont val=".VnTime"/>
        <family val="2"/>
      </rPr>
      <t>XL</t>
    </r>
  </si>
  <si>
    <t>(ha)</t>
  </si>
  <si>
    <t xml:space="preserve">C¾m mèc ranh </t>
  </si>
  <si>
    <t>giíi khu ®Êt</t>
  </si>
  <si>
    <t>mèc</t>
  </si>
  <si>
    <t>I</t>
  </si>
  <si>
    <t>II</t>
  </si>
  <si>
    <t>Dù to¸n kinh phÝ kh¶o s¸t</t>
  </si>
  <si>
    <t xml:space="preserve">            C«ng tr×nh : khu dÞch vô c¶ng ph­íc an</t>
  </si>
  <si>
    <t xml:space="preserve">            h¹ng môc : ®o vÏ b¶n ®å ®Þa h×nh, ®Þa chÝnh</t>
  </si>
  <si>
    <t xml:space="preserve">            ®Þa ®IÓm : ph­êng an b×nh, TP. Biªn hßa, tØnh ®ång nai</t>
  </si>
  <si>
    <t xml:space="preserve">1.1. §o vÏ b¶n ®å ®Þa h×nh, ®Þa chÝnh khu dÞch vô c¶ng Ph­íc An víi diÖn tÝch 500 ha. </t>
  </si>
  <si>
    <t xml:space="preserve">2.1. Thµnh lËp bé b¶n ®å ®Þa h×nh: </t>
  </si>
  <si>
    <t xml:space="preserve"> - §iÓm  ®Þa chÝnh cÊp I : 8 ®iÓm.</t>
  </si>
  <si>
    <t xml:space="preserve"> - §iÓm ®Þa chÝnh cÊp II : 18 ®iÓm.</t>
  </si>
  <si>
    <t>2.1.2. Khèng chÕ ®é cao Nhµ n­íc, chuÈn Hßn DÊu – H¶i Phßng:</t>
  </si>
  <si>
    <t>- §o nèi ®é cao thñy chuÈn h¹ng III (Tõ mèc ®é cao NN §T-XG.4) vÒ khu ®o: 8 km.</t>
  </si>
  <si>
    <t>- §o thñy chuÈn h¹ng IV lªn c¸c ®iÓm ®Þa chÝnh cÊp I, II: 20 km.</t>
  </si>
  <si>
    <t>2.1.3. §o vÏ chi tiÕt b¶n ®å ®Þa h×nh tû lÖ 1/500, h = 0,5m. DiÖn tÝch kho¶ng 500 ha.</t>
  </si>
  <si>
    <t xml:space="preserve">2.2. Thµnh lËp bé b¶n ®å ®Þa chÝnh khu ®Êt: </t>
  </si>
  <si>
    <t>2.2.1. Thµnh lËp b¶n ®å ®Þa chÝnh khu ®Êt tû lÖ 1/2000. DiÖn tÝch dù kiÕn 500 ha.</t>
  </si>
  <si>
    <t>2.2.2. Biªn vÏ hå s¬ kü thuËt thöa ®Êt. Tæng sè hå s¬ kü thuËt thöa ®Êt dù kiÕn 850 hå s¬.</t>
  </si>
  <si>
    <t>2.2.3. C¾m mèc ranh giíi thu håi ®Êt. Dù kiÕn 50 mèc.</t>
  </si>
  <si>
    <t xml:space="preserve">Khèng chÕ täa ®é-§iÓm §C cÊp I </t>
  </si>
  <si>
    <t xml:space="preserve">Khèng chÕ täa ®é-§iÓm §C cÊp II </t>
  </si>
  <si>
    <t>§o nèi ®é cao NN Thñy chuÈn h¹ng III</t>
  </si>
  <si>
    <t>Thñy chuÈn h¹ng IV lªn ®iÓm §C cÊp I, II</t>
  </si>
  <si>
    <t>§o vÏ chi tiÕt b¶n ®å 1/500, h=0.5m</t>
  </si>
  <si>
    <t xml:space="preserve">§iÓm </t>
  </si>
  <si>
    <t>Ha</t>
  </si>
  <si>
    <t>CK.04203</t>
  </si>
  <si>
    <t>CK.04303</t>
  </si>
  <si>
    <t>CL.01103</t>
  </si>
  <si>
    <t>CL.02103</t>
  </si>
  <si>
    <t>CM.02103</t>
  </si>
  <si>
    <t>(T+C) x 5%</t>
  </si>
  <si>
    <t xml:space="preserve">Chi phÝ chç ë t¹m thêi </t>
  </si>
  <si>
    <t>CO</t>
  </si>
  <si>
    <t>Chi phÝ chuyÓn qu©n vµ thiÕt bÞ</t>
  </si>
  <si>
    <t>VC</t>
  </si>
  <si>
    <t>350.000 x 2</t>
  </si>
  <si>
    <t>(T+C+BC+CO+VC) x 6%</t>
  </si>
  <si>
    <t>T+C+BC+CO+VC+TL</t>
  </si>
  <si>
    <t>a. Dù to¸n khèi l­îng</t>
  </si>
  <si>
    <t>Tæng dù to¸n ®Þa h×nh</t>
  </si>
  <si>
    <t>Thµnh lËp b¶n ®å ®Þa chÝnh 1/2000</t>
  </si>
  <si>
    <t>III</t>
  </si>
  <si>
    <t>Biªn vÏ hå s¬ kü thuËt thöa ®Êt</t>
  </si>
  <si>
    <t>Hå s¬</t>
  </si>
  <si>
    <t>-</t>
  </si>
  <si>
    <t>C¾m mèc ranh giíi khu ®Êt</t>
  </si>
  <si>
    <t>Mèc</t>
  </si>
  <si>
    <t>H¹ng môc c«ng viÖc</t>
  </si>
  <si>
    <t>§vÞ</t>
  </si>
  <si>
    <t>Kl­îng</t>
  </si>
  <si>
    <t>ThuÕ VAT (10%)</t>
  </si>
  <si>
    <t>Tæng dù to¸n ®Þa chÝnh</t>
  </si>
  <si>
    <t>§o vÏ b¶n ®å ®Þa h×nh 1/500, h = 0.5m</t>
  </si>
  <si>
    <t>§o vÏ b¶n ®å ®Þa chÝnh 1/2000</t>
  </si>
  <si>
    <t>CHñ §ÇU T¦</t>
  </si>
  <si>
    <t>§¥N VÞ LËP Dù TO¸N</t>
  </si>
  <si>
    <r>
      <t>2.1.1. Khèng chÕ täa ®é Nhµ n­íc VN-2000, kinh tuyÕn trôc 107</t>
    </r>
    <r>
      <rPr>
        <vertAlign val="superscript"/>
        <sz val="12"/>
        <rFont val=".VnTime"/>
        <family val="2"/>
      </rPr>
      <t>0</t>
    </r>
    <r>
      <rPr>
        <sz val="12"/>
        <rFont val=".VnTime"/>
        <family val="2"/>
      </rPr>
      <t xml:space="preserve"> 45’, mói chiÕu 3</t>
    </r>
    <r>
      <rPr>
        <vertAlign val="superscript"/>
        <sz val="12"/>
        <rFont val=".VnTime"/>
        <family val="2"/>
      </rPr>
      <t>0</t>
    </r>
  </si>
  <si>
    <t xml:space="preserve"> - Chi phÝ thÈm ®Þnh tæng dù to¸n</t>
  </si>
  <si>
    <t>M· hiÖu</t>
  </si>
  <si>
    <t>DiÔn gi¶i</t>
  </si>
  <si>
    <t>§¬n VT</t>
  </si>
  <si>
    <r>
      <t xml:space="preserve">CÊp </t>
    </r>
    <r>
      <rPr>
        <sz val="10"/>
        <rFont val=".VnTime"/>
        <family val="2"/>
      </rPr>
      <t>§H</t>
    </r>
  </si>
  <si>
    <t>- C¨n cø QuyÕt ®Þnh sè 8777/Q§-UBND ngµy 21/09/2006 cña UBND tØnh §ång Nai V/v ban hµnh §¬n gi¸ kh¶o s¸t x©y dùng tØnh §ång Nai.</t>
  </si>
  <si>
    <t>- C¨n cø QuyÕt ®Þnh sè 05/2007/Q§-UBND ngµy 03/01/2007 cña UBND tØnh §ång Nai V/v ban hµnh BiÓu phÝ ®o ®¹c, lËp b¶n ®å ®Þa chÝnh trªn ®Þa bµn tØnh §ång Nai.</t>
  </si>
  <si>
    <r>
      <t>2.1. Yªu cÇu: HÖ thèng m¹ng l­íi khèng chÕ täa ®é, ®é cao, b¶n ®å ®Þa h×nh, b¶n ®å ®Þa chÝnh theo hÖ täa ®é Nhµ n­íc VN-2000, kinh tuyÕn trôc 107</t>
    </r>
    <r>
      <rPr>
        <vertAlign val="superscript"/>
        <sz val="12"/>
        <rFont val=".VnTime"/>
        <family val="2"/>
      </rPr>
      <t>0</t>
    </r>
    <r>
      <rPr>
        <sz val="12"/>
        <rFont val=".VnTime"/>
        <family val="2"/>
      </rPr>
      <t xml:space="preserve"> 45’, mói chiÕu 3</t>
    </r>
    <r>
      <rPr>
        <vertAlign val="superscript"/>
        <sz val="12"/>
        <rFont val=".VnTime"/>
        <family val="2"/>
      </rPr>
      <t>0</t>
    </r>
    <r>
      <rPr>
        <sz val="12"/>
        <rFont val=".VnTime"/>
        <family val="2"/>
      </rPr>
      <t>.</t>
    </r>
  </si>
  <si>
    <t>Ngµy        th¸ng       n¨m 200</t>
  </si>
  <si>
    <t>cty cp ®Çu t­ h¹ tÇng</t>
  </si>
  <si>
    <t>vµ ®« thÞ dÇu khÝ</t>
  </si>
  <si>
    <t>cty tnhh kh¶o s¸t vµ x©y dùng 6</t>
  </si>
  <si>
    <t xml:space="preserve">I. Quy m«, yªu cÇu cña c«ng tr×nh: </t>
  </si>
  <si>
    <t xml:space="preserve">II. Khèi l­îng kh¶o s¸t ®o ®¹c: </t>
  </si>
  <si>
    <t>III. Dù to¸n kinh phÝ:</t>
  </si>
  <si>
    <t>3.1. §Þa h×nh:</t>
  </si>
  <si>
    <t>3.2. §Þa chÝnh:</t>
  </si>
  <si>
    <t>3.3. Tæng hîp kinh phÝ:</t>
  </si>
  <si>
    <t>b. Dù to¸n kinh phÝ</t>
  </si>
  <si>
    <t>(T+C) x 6%</t>
  </si>
  <si>
    <r>
      <t>G</t>
    </r>
    <r>
      <rPr>
        <b/>
        <vertAlign val="subscript"/>
        <sz val="12"/>
        <rFont val=".VnTime"/>
        <family val="2"/>
      </rPr>
      <t>XL</t>
    </r>
  </si>
  <si>
    <t>Gi¸ trÞ kh¶o s¸t tr­íc thuÕ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</si>
</sst>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_);_(* \(#,##0.0\);_(* &quot;-&quot;??_);_(@_)"/>
    <numFmt numFmtId="169" formatCode="_(* #,##0_);_(* \(#,##0\);_(* &quot;-&quot;??_);_(@_)"/>
  </numFmts>
  <fonts count="15">
    <font>
      <sz val="12"/>
      <name val=".VnTime"/>
      <family val="0"/>
    </font>
    <font>
      <b/>
      <sz val="12"/>
      <name val=".VnTime"/>
      <family val="2"/>
    </font>
    <font>
      <sz val="12"/>
      <name val=".VnTimeH"/>
      <family val="2"/>
    </font>
    <font>
      <sz val="16"/>
      <name val=".VnTimeH"/>
      <family val="2"/>
    </font>
    <font>
      <sz val="16"/>
      <name val=".VnTime"/>
      <family val="0"/>
    </font>
    <font>
      <sz val="12"/>
      <name val="VNtimes new roman"/>
      <family val="2"/>
    </font>
    <font>
      <b/>
      <vertAlign val="subscript"/>
      <sz val="12"/>
      <name val=".VnTime"/>
      <family val="2"/>
    </font>
    <font>
      <vertAlign val="subscript"/>
      <sz val="12"/>
      <name val=".VnTime"/>
      <family val="2"/>
    </font>
    <font>
      <b/>
      <sz val="12"/>
      <name val=".VnTimeH"/>
      <family val="2"/>
    </font>
    <font>
      <vertAlign val="superscript"/>
      <sz val="12"/>
      <name val=".VnTime"/>
      <family val="2"/>
    </font>
    <font>
      <sz val="12"/>
      <color indexed="8"/>
      <name val=".VnTime"/>
      <family val="2"/>
    </font>
    <font>
      <sz val="10"/>
      <name val=".VnTime"/>
      <family val="2"/>
    </font>
    <font>
      <b/>
      <u val="single"/>
      <sz val="12"/>
      <name val=".VnTime"/>
      <family val="2"/>
    </font>
    <font>
      <b/>
      <sz val="16"/>
      <name val=".VnTimeH"/>
      <family val="2"/>
    </font>
    <font>
      <b/>
      <sz val="12"/>
      <name val="VNtimes new roman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/>
    </xf>
    <xf numFmtId="3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3" fontId="0" fillId="0" borderId="6" xfId="0" applyNumberFormat="1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/>
    </xf>
    <xf numFmtId="3" fontId="1" fillId="0" borderId="9" xfId="0" applyNumberFormat="1" applyFont="1" applyBorder="1" applyAlignment="1">
      <alignment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8" xfId="0" applyFont="1" applyBorder="1" applyAlignment="1">
      <alignment/>
    </xf>
    <xf numFmtId="0" fontId="0" fillId="0" borderId="9" xfId="0" applyBorder="1" applyAlignment="1">
      <alignment horizontal="center"/>
    </xf>
    <xf numFmtId="3" fontId="0" fillId="0" borderId="9" xfId="0" applyNumberFormat="1" applyBorder="1" applyAlignment="1">
      <alignment/>
    </xf>
    <xf numFmtId="0" fontId="0" fillId="0" borderId="5" xfId="0" applyFont="1" applyBorder="1" applyAlignment="1">
      <alignment horizontal="left"/>
    </xf>
    <xf numFmtId="3" fontId="0" fillId="0" borderId="6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 horizontal="left"/>
    </xf>
    <xf numFmtId="0" fontId="0" fillId="0" borderId="10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/>
    </xf>
    <xf numFmtId="3" fontId="1" fillId="0" borderId="5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 horizontal="left"/>
    </xf>
    <xf numFmtId="0" fontId="0" fillId="0" borderId="13" xfId="0" applyFont="1" applyBorder="1" applyAlignment="1">
      <alignment horizontal="center"/>
    </xf>
    <xf numFmtId="3" fontId="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 horizontal="left"/>
    </xf>
    <xf numFmtId="3" fontId="5" fillId="0" borderId="0" xfId="0" applyNumberFormat="1" applyFont="1" applyAlignment="1">
      <alignment horizontal="left"/>
    </xf>
    <xf numFmtId="3" fontId="5" fillId="0" borderId="0" xfId="0" applyNumberFormat="1" applyFont="1" applyAlignment="1">
      <alignment/>
    </xf>
    <xf numFmtId="0" fontId="5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11" xfId="0" applyFont="1" applyBorder="1" applyAlignment="1">
      <alignment horizontal="center" vertical="top"/>
    </xf>
    <xf numFmtId="0" fontId="0" fillId="0" borderId="11" xfId="0" applyFont="1" applyBorder="1" applyAlignment="1">
      <alignment horizontal="left" vertical="top"/>
    </xf>
    <xf numFmtId="0" fontId="0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2" fillId="0" borderId="0" xfId="0" applyFont="1" applyAlignment="1">
      <alignment horizontal="left"/>
    </xf>
    <xf numFmtId="0" fontId="1" fillId="0" borderId="14" xfId="0" applyFont="1" applyBorder="1" applyAlignment="1">
      <alignment/>
    </xf>
    <xf numFmtId="3" fontId="0" fillId="0" borderId="15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6" xfId="0" applyFont="1" applyBorder="1" applyAlignment="1">
      <alignment/>
    </xf>
    <xf numFmtId="3" fontId="0" fillId="0" borderId="16" xfId="0" applyNumberFormat="1" applyFont="1" applyBorder="1" applyAlignment="1">
      <alignment horizontal="center"/>
    </xf>
    <xf numFmtId="3" fontId="0" fillId="0" borderId="16" xfId="0" applyNumberFormat="1" applyFont="1" applyBorder="1" applyAlignment="1" quotePrefix="1">
      <alignment horizontal="center"/>
    </xf>
    <xf numFmtId="3" fontId="0" fillId="0" borderId="15" xfId="0" applyNumberFormat="1" applyFont="1" applyBorder="1" applyAlignment="1" quotePrefix="1">
      <alignment horizontal="center"/>
    </xf>
    <xf numFmtId="0" fontId="10" fillId="0" borderId="17" xfId="0" applyFont="1" applyBorder="1" applyAlignment="1">
      <alignment vertical="top" wrapText="1"/>
    </xf>
    <xf numFmtId="0" fontId="10" fillId="0" borderId="17" xfId="0" applyFont="1" applyBorder="1" applyAlignment="1">
      <alignment horizontal="center" vertical="top" wrapText="1"/>
    </xf>
    <xf numFmtId="3" fontId="0" fillId="0" borderId="17" xfId="0" applyNumberFormat="1" applyFont="1" applyBorder="1" applyAlignment="1">
      <alignment horizontal="right" vertical="top"/>
    </xf>
    <xf numFmtId="0" fontId="0" fillId="0" borderId="17" xfId="0" applyFont="1" applyBorder="1" applyAlignment="1">
      <alignment horizontal="center" vertical="top"/>
    </xf>
    <xf numFmtId="0" fontId="10" fillId="0" borderId="15" xfId="0" applyFont="1" applyBorder="1" applyAlignment="1">
      <alignment vertical="top" wrapText="1"/>
    </xf>
    <xf numFmtId="0" fontId="10" fillId="0" borderId="15" xfId="0" applyFont="1" applyBorder="1" applyAlignment="1">
      <alignment horizontal="center" vertical="top" wrapText="1"/>
    </xf>
    <xf numFmtId="3" fontId="0" fillId="0" borderId="15" xfId="0" applyNumberFormat="1" applyFont="1" applyBorder="1" applyAlignment="1">
      <alignment horizontal="right" vertical="top"/>
    </xf>
    <xf numFmtId="3" fontId="0" fillId="0" borderId="16" xfId="0" applyNumberFormat="1" applyFont="1" applyBorder="1" applyAlignment="1">
      <alignment horizontal="centerContinuous"/>
    </xf>
    <xf numFmtId="0" fontId="1" fillId="0" borderId="16" xfId="0" applyFont="1" applyBorder="1" applyAlignment="1">
      <alignment/>
    </xf>
    <xf numFmtId="3" fontId="0" fillId="0" borderId="16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0" fillId="0" borderId="17" xfId="0" applyNumberFormat="1" applyFont="1" applyBorder="1" applyAlignment="1">
      <alignment horizontal="center"/>
    </xf>
    <xf numFmtId="3" fontId="0" fillId="0" borderId="17" xfId="0" applyNumberFormat="1" applyFont="1" applyBorder="1" applyAlignment="1">
      <alignment horizontal="right"/>
    </xf>
    <xf numFmtId="3" fontId="0" fillId="0" borderId="17" xfId="0" applyNumberFormat="1" applyFont="1" applyBorder="1" applyAlignment="1">
      <alignment/>
    </xf>
    <xf numFmtId="3" fontId="0" fillId="0" borderId="17" xfId="0" applyNumberFormat="1" applyFont="1" applyBorder="1" applyAlignment="1" quotePrefix="1">
      <alignment horizontal="center"/>
    </xf>
    <xf numFmtId="3" fontId="0" fillId="0" borderId="15" xfId="0" applyNumberFormat="1" applyFont="1" applyBorder="1" applyAlignment="1">
      <alignment/>
    </xf>
    <xf numFmtId="0" fontId="0" fillId="0" borderId="13" xfId="0" applyFont="1" applyBorder="1" applyAlignment="1">
      <alignment horizontal="center" vertical="top"/>
    </xf>
    <xf numFmtId="0" fontId="0" fillId="0" borderId="1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5" fillId="0" borderId="19" xfId="0" applyFont="1" applyBorder="1" applyAlignment="1">
      <alignment/>
    </xf>
    <xf numFmtId="0" fontId="5" fillId="0" borderId="19" xfId="0" applyFont="1" applyBorder="1" applyAlignment="1">
      <alignment/>
    </xf>
    <xf numFmtId="0" fontId="0" fillId="0" borderId="12" xfId="0" applyFont="1" applyBorder="1" applyAlignment="1">
      <alignment horizontal="left" vertical="top"/>
    </xf>
    <xf numFmtId="0" fontId="5" fillId="0" borderId="20" xfId="0" applyFont="1" applyBorder="1" applyAlignment="1">
      <alignment/>
    </xf>
    <xf numFmtId="0" fontId="0" fillId="0" borderId="16" xfId="0" applyFont="1" applyBorder="1" applyAlignment="1">
      <alignment horizontal="center" vertical="top"/>
    </xf>
    <xf numFmtId="0" fontId="0" fillId="0" borderId="16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0" fillId="0" borderId="17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right" vertical="top" wrapText="1"/>
    </xf>
    <xf numFmtId="3" fontId="1" fillId="0" borderId="17" xfId="0" applyNumberFormat="1" applyFont="1" applyBorder="1" applyAlignment="1">
      <alignment horizontal="right" vertical="top"/>
    </xf>
    <xf numFmtId="0" fontId="0" fillId="0" borderId="15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3" fontId="0" fillId="0" borderId="15" xfId="0" applyNumberFormat="1" applyFont="1" applyBorder="1" applyAlignment="1">
      <alignment horizontal="right" vertical="top" wrapText="1"/>
    </xf>
    <xf numFmtId="3" fontId="1" fillId="0" borderId="15" xfId="0" applyNumberFormat="1" applyFont="1" applyBorder="1" applyAlignment="1">
      <alignment horizontal="right" vertical="top" wrapText="1"/>
    </xf>
    <xf numFmtId="0" fontId="0" fillId="0" borderId="13" xfId="0" applyFont="1" applyBorder="1" applyAlignment="1">
      <alignment horizontal="left" vertical="top"/>
    </xf>
    <xf numFmtId="0" fontId="0" fillId="0" borderId="18" xfId="0" applyFont="1" applyBorder="1" applyAlignment="1">
      <alignment vertical="top" wrapText="1"/>
    </xf>
    <xf numFmtId="3" fontId="0" fillId="0" borderId="15" xfId="0" applyNumberFormat="1" applyFont="1" applyBorder="1" applyAlignment="1">
      <alignment horizontal="right"/>
    </xf>
    <xf numFmtId="3" fontId="1" fillId="0" borderId="15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3" fontId="14" fillId="0" borderId="0" xfId="0" applyNumberFormat="1" applyFont="1" applyAlignment="1">
      <alignment/>
    </xf>
    <xf numFmtId="169" fontId="0" fillId="0" borderId="17" xfId="15" applyNumberFormat="1" applyFont="1" applyBorder="1" applyAlignment="1">
      <alignment horizontal="right" vertical="top"/>
    </xf>
    <xf numFmtId="169" fontId="0" fillId="0" borderId="17" xfId="15" applyNumberFormat="1" applyFont="1" applyBorder="1" applyAlignment="1">
      <alignment horizontal="right" vertical="top" wrapText="1"/>
    </xf>
    <xf numFmtId="0" fontId="0" fillId="0" borderId="21" xfId="0" applyFont="1" applyBorder="1" applyAlignment="1">
      <alignment horizontal="center" vertical="top" wrapText="1"/>
    </xf>
    <xf numFmtId="0" fontId="0" fillId="0" borderId="22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0" fillId="0" borderId="24" xfId="0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3" fontId="0" fillId="0" borderId="0" xfId="0" applyNumberFormat="1" applyFont="1" applyAlignment="1">
      <alignment horizontal="center"/>
    </xf>
    <xf numFmtId="3" fontId="0" fillId="0" borderId="11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0" fillId="0" borderId="19" xfId="0" applyNumberFormat="1" applyFont="1" applyBorder="1" applyAlignment="1">
      <alignment horizontal="center"/>
    </xf>
    <xf numFmtId="0" fontId="0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3" fontId="0" fillId="0" borderId="25" xfId="0" applyNumberFormat="1" applyFont="1" applyBorder="1" applyAlignment="1">
      <alignment horizontal="right"/>
    </xf>
    <xf numFmtId="3" fontId="0" fillId="0" borderId="6" xfId="0" applyNumberFormat="1" applyFont="1" applyBorder="1" applyAlignment="1">
      <alignment horizontal="right"/>
    </xf>
    <xf numFmtId="0" fontId="8" fillId="0" borderId="0" xfId="0" applyFont="1" applyAlignment="1">
      <alignment horizontal="left"/>
    </xf>
    <xf numFmtId="0" fontId="0" fillId="0" borderId="15" xfId="0" applyFont="1" applyBorder="1" applyAlignment="1">
      <alignment horizontal="center" vertical="top"/>
    </xf>
    <xf numFmtId="3" fontId="0" fillId="0" borderId="16" xfId="0" applyNumberFormat="1" applyFont="1" applyBorder="1" applyAlignment="1">
      <alignment horizontal="center"/>
    </xf>
    <xf numFmtId="3" fontId="0" fillId="0" borderId="23" xfId="0" applyNumberFormat="1" applyFont="1" applyBorder="1" applyAlignment="1">
      <alignment horizontal="center"/>
    </xf>
    <xf numFmtId="0" fontId="0" fillId="0" borderId="23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  <xf numFmtId="3" fontId="0" fillId="0" borderId="17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 vertical="top"/>
    </xf>
    <xf numFmtId="0" fontId="0" fillId="0" borderId="14" xfId="0" applyFont="1" applyBorder="1" applyAlignment="1">
      <alignment horizontal="center" vertical="top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3" fontId="0" fillId="0" borderId="26" xfId="0" applyNumberFormat="1" applyFont="1" applyBorder="1" applyAlignment="1">
      <alignment horizontal="right"/>
    </xf>
    <xf numFmtId="3" fontId="0" fillId="0" borderId="9" xfId="0" applyNumberFormat="1" applyFont="1" applyBorder="1" applyAlignment="1">
      <alignment horizontal="right"/>
    </xf>
    <xf numFmtId="3" fontId="1" fillId="0" borderId="26" xfId="0" applyNumberFormat="1" applyFont="1" applyBorder="1" applyAlignment="1">
      <alignment horizontal="right"/>
    </xf>
    <xf numFmtId="3" fontId="1" fillId="0" borderId="9" xfId="0" applyNumberFormat="1" applyFont="1" applyBorder="1" applyAlignment="1">
      <alignment horizontal="right"/>
    </xf>
    <xf numFmtId="3" fontId="1" fillId="0" borderId="16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3" fontId="0" fillId="0" borderId="15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tabSelected="1" workbookViewId="0" topLeftCell="A1">
      <selection activeCell="J16" sqref="J16"/>
    </sheetView>
  </sheetViews>
  <sheetFormatPr defaultColWidth="8.796875" defaultRowHeight="15"/>
  <cols>
    <col min="1" max="1" width="3.8984375" style="0" bestFit="1" customWidth="1"/>
    <col min="2" max="2" width="15.19921875" style="0" customWidth="1"/>
    <col min="3" max="3" width="4.8984375" style="0" bestFit="1" customWidth="1"/>
    <col min="4" max="4" width="5" style="0" bestFit="1" customWidth="1"/>
    <col min="5" max="6" width="7.3984375" style="0" bestFit="1" customWidth="1"/>
    <col min="7" max="7" width="6.3984375" style="0" bestFit="1" customWidth="1"/>
    <col min="8" max="8" width="7.59765625" style="0" bestFit="1" customWidth="1"/>
    <col min="9" max="9" width="8.8984375" style="0" bestFit="1" customWidth="1"/>
    <col min="10" max="10" width="12.3984375" style="0" customWidth="1"/>
    <col min="11" max="11" width="9.69921875" style="0" bestFit="1" customWidth="1"/>
    <col min="12" max="12" width="8.8984375" style="0" bestFit="1" customWidth="1"/>
    <col min="13" max="13" width="5.3984375" style="0" bestFit="1" customWidth="1"/>
    <col min="14" max="14" width="9.8984375" style="0" bestFit="1" customWidth="1"/>
  </cols>
  <sheetData>
    <row r="1" spans="1:14" ht="21.75">
      <c r="A1" s="130" t="s">
        <v>33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</row>
    <row r="2" spans="4:17" ht="19.5" customHeight="1">
      <c r="D2" s="132" t="s">
        <v>35</v>
      </c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</row>
    <row r="3" spans="4:17" ht="19.5" customHeight="1">
      <c r="D3" s="132" t="s">
        <v>36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</row>
    <row r="4" spans="4:17" ht="16.5"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4:17" ht="16.5"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</row>
    <row r="6" spans="1:14" ht="19.5" customHeight="1">
      <c r="A6" s="1" t="s">
        <v>20</v>
      </c>
      <c r="B6" s="2" t="s">
        <v>0</v>
      </c>
      <c r="C6" s="2" t="s">
        <v>2</v>
      </c>
      <c r="D6" s="2" t="s">
        <v>1</v>
      </c>
      <c r="E6" s="129" t="s">
        <v>7</v>
      </c>
      <c r="F6" s="129"/>
      <c r="G6" s="129"/>
      <c r="H6" s="129"/>
      <c r="I6" s="129"/>
      <c r="J6" s="2" t="s">
        <v>15</v>
      </c>
      <c r="K6" s="2" t="s">
        <v>16</v>
      </c>
      <c r="L6" s="2" t="s">
        <v>34</v>
      </c>
      <c r="M6" s="2" t="s">
        <v>28</v>
      </c>
      <c r="N6" s="3" t="s">
        <v>30</v>
      </c>
    </row>
    <row r="7" spans="1:14" ht="19.5" customHeight="1">
      <c r="A7" s="4" t="s">
        <v>21</v>
      </c>
      <c r="B7" s="5"/>
      <c r="C7" s="5" t="s">
        <v>3</v>
      </c>
      <c r="D7" s="5" t="s">
        <v>5</v>
      </c>
      <c r="E7" s="5" t="s">
        <v>8</v>
      </c>
      <c r="F7" s="5" t="s">
        <v>9</v>
      </c>
      <c r="G7" s="5" t="s">
        <v>10</v>
      </c>
      <c r="H7" s="5" t="s">
        <v>11</v>
      </c>
      <c r="I7" s="5" t="s">
        <v>12</v>
      </c>
      <c r="J7" s="5" t="s">
        <v>72</v>
      </c>
      <c r="K7" s="5" t="s">
        <v>17</v>
      </c>
      <c r="L7" s="5" t="s">
        <v>19</v>
      </c>
      <c r="M7" s="5" t="s">
        <v>29</v>
      </c>
      <c r="N7" s="6"/>
    </row>
    <row r="8" spans="1:14" ht="19.5" customHeight="1">
      <c r="A8" s="11" t="s">
        <v>22</v>
      </c>
      <c r="B8" s="12"/>
      <c r="C8" s="12" t="s">
        <v>4</v>
      </c>
      <c r="D8" s="12" t="s">
        <v>6</v>
      </c>
      <c r="E8" s="12" t="s">
        <v>14</v>
      </c>
      <c r="F8" s="12" t="s">
        <v>14</v>
      </c>
      <c r="G8" s="12" t="s">
        <v>14</v>
      </c>
      <c r="H8" s="12" t="s">
        <v>14</v>
      </c>
      <c r="I8" s="12" t="s">
        <v>13</v>
      </c>
      <c r="J8" s="12" t="s">
        <v>32</v>
      </c>
      <c r="K8" s="12" t="s">
        <v>18</v>
      </c>
      <c r="L8" s="12" t="s">
        <v>14</v>
      </c>
      <c r="M8" s="12" t="s">
        <v>86</v>
      </c>
      <c r="N8" s="26" t="s">
        <v>14</v>
      </c>
    </row>
    <row r="9" spans="1:14" ht="19.5" customHeight="1">
      <c r="A9" s="34" t="s">
        <v>90</v>
      </c>
      <c r="B9" s="35" t="s">
        <v>27</v>
      </c>
      <c r="C9" s="35"/>
      <c r="D9" s="35"/>
      <c r="E9" s="36"/>
      <c r="F9" s="36"/>
      <c r="G9" s="36"/>
      <c r="H9" s="8"/>
      <c r="I9" s="8"/>
      <c r="J9" s="8"/>
      <c r="K9" s="8"/>
      <c r="L9" s="8"/>
      <c r="M9" s="7"/>
      <c r="N9" s="9"/>
    </row>
    <row r="10" spans="1:14" ht="19.5" customHeight="1">
      <c r="A10" s="4">
        <v>1</v>
      </c>
      <c r="B10" s="7" t="s">
        <v>23</v>
      </c>
      <c r="C10" s="5" t="s">
        <v>24</v>
      </c>
      <c r="D10" s="5">
        <v>3</v>
      </c>
      <c r="E10" s="8">
        <v>944061</v>
      </c>
      <c r="F10" s="8">
        <v>192800</v>
      </c>
      <c r="G10" s="8">
        <v>69284</v>
      </c>
      <c r="H10" s="8">
        <v>115920</v>
      </c>
      <c r="I10" s="8">
        <v>1322065</v>
      </c>
      <c r="J10" s="8">
        <v>370178</v>
      </c>
      <c r="K10" s="8">
        <v>50767</v>
      </c>
      <c r="L10" s="8">
        <v>1743010</v>
      </c>
      <c r="M10" s="5">
        <v>8.5</v>
      </c>
      <c r="N10" s="10">
        <f>L10*M10</f>
        <v>14815585</v>
      </c>
    </row>
    <row r="11" spans="1:14" ht="19.5" customHeight="1">
      <c r="A11" s="4">
        <v>2</v>
      </c>
      <c r="B11" s="7" t="s">
        <v>25</v>
      </c>
      <c r="C11" s="5" t="s">
        <v>24</v>
      </c>
      <c r="D11" s="5">
        <v>3</v>
      </c>
      <c r="E11" s="8">
        <v>131069</v>
      </c>
      <c r="F11" s="8"/>
      <c r="G11" s="8">
        <v>48384</v>
      </c>
      <c r="H11" s="8">
        <v>2688</v>
      </c>
      <c r="I11" s="8">
        <v>182141</v>
      </c>
      <c r="J11" s="8">
        <v>40071</v>
      </c>
      <c r="K11" s="8">
        <v>4444</v>
      </c>
      <c r="L11" s="8">
        <v>226656</v>
      </c>
      <c r="M11" s="5">
        <v>8.5</v>
      </c>
      <c r="N11" s="10">
        <f>L11*M11</f>
        <v>1926576</v>
      </c>
    </row>
    <row r="12" spans="1:14" ht="19.5" customHeight="1">
      <c r="A12" s="4">
        <v>3</v>
      </c>
      <c r="B12" s="7" t="s">
        <v>26</v>
      </c>
      <c r="C12" s="5" t="s">
        <v>24</v>
      </c>
      <c r="D12" s="5">
        <v>3</v>
      </c>
      <c r="E12" s="8">
        <v>5365</v>
      </c>
      <c r="F12" s="8"/>
      <c r="G12" s="8">
        <v>1648</v>
      </c>
      <c r="H12" s="8">
        <v>245</v>
      </c>
      <c r="I12" s="8">
        <v>7258</v>
      </c>
      <c r="J12" s="8">
        <v>1815</v>
      </c>
      <c r="K12" s="8">
        <v>181</v>
      </c>
      <c r="L12" s="8">
        <v>9254</v>
      </c>
      <c r="M12" s="5">
        <v>8.5</v>
      </c>
      <c r="N12" s="10">
        <f>L12*M12</f>
        <v>78659</v>
      </c>
    </row>
    <row r="13" spans="1:14" ht="19.5" customHeight="1">
      <c r="A13" s="34" t="s">
        <v>91</v>
      </c>
      <c r="B13" s="35" t="s">
        <v>87</v>
      </c>
      <c r="C13" s="5" t="s">
        <v>89</v>
      </c>
      <c r="D13" s="5"/>
      <c r="E13" s="8"/>
      <c r="F13" s="8"/>
      <c r="G13" s="8"/>
      <c r="H13" s="8"/>
      <c r="I13" s="8"/>
      <c r="J13" s="8"/>
      <c r="K13" s="8"/>
      <c r="L13" s="8">
        <v>168000</v>
      </c>
      <c r="M13" s="5">
        <v>24</v>
      </c>
      <c r="N13" s="10">
        <f>L13*M13</f>
        <v>4032000</v>
      </c>
    </row>
    <row r="14" spans="1:14" ht="19.5" customHeight="1">
      <c r="A14" s="34"/>
      <c r="B14" s="35" t="s">
        <v>88</v>
      </c>
      <c r="C14" s="5"/>
      <c r="D14" s="5"/>
      <c r="E14" s="8"/>
      <c r="F14" s="8"/>
      <c r="G14" s="8"/>
      <c r="H14" s="8"/>
      <c r="I14" s="8"/>
      <c r="J14" s="8"/>
      <c r="K14" s="8"/>
      <c r="L14" s="8"/>
      <c r="M14" s="5"/>
      <c r="N14" s="10"/>
    </row>
    <row r="15" spans="1:14" s="30" customFormat="1" ht="19.5" customHeight="1">
      <c r="A15" s="4"/>
      <c r="B15" s="28" t="s">
        <v>73</v>
      </c>
      <c r="C15" s="5"/>
      <c r="D15" s="5"/>
      <c r="E15" s="8"/>
      <c r="F15" s="8"/>
      <c r="G15" s="8"/>
      <c r="H15" s="8"/>
      <c r="I15" s="8"/>
      <c r="J15" s="8"/>
      <c r="K15" s="8"/>
      <c r="L15" s="8"/>
      <c r="M15" s="7"/>
      <c r="N15" s="29">
        <f>SUM(N10:N14)</f>
        <v>20852820</v>
      </c>
    </row>
    <row r="16" spans="1:14" s="30" customFormat="1" ht="15">
      <c r="A16" s="31"/>
      <c r="B16" s="32" t="s">
        <v>74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27">
        <f>N15*10%</f>
        <v>2085282</v>
      </c>
    </row>
    <row r="17" spans="1:14" s="30" customFormat="1" ht="18" customHeight="1">
      <c r="A17" s="31"/>
      <c r="B17" s="25" t="s">
        <v>31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4">
        <f>N15+N16</f>
        <v>22938102</v>
      </c>
    </row>
  </sheetData>
  <mergeCells count="4">
    <mergeCell ref="E6:I6"/>
    <mergeCell ref="A1:N1"/>
    <mergeCell ref="D2:Q2"/>
    <mergeCell ref="D3:Q3"/>
  </mergeCells>
  <printOptions horizontalCentered="1"/>
  <pageMargins left="1" right="0.5" top="1" bottom="1" header="0.5" footer="0.5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32"/>
  <sheetViews>
    <sheetView zoomScale="120" zoomScaleNormal="120" workbookViewId="0" topLeftCell="A52">
      <selection activeCell="G78" sqref="G78"/>
    </sheetView>
  </sheetViews>
  <sheetFormatPr defaultColWidth="8.796875" defaultRowHeight="15"/>
  <cols>
    <col min="1" max="1" width="4.59765625" style="0" customWidth="1"/>
    <col min="2" max="2" width="4.5" style="0" customWidth="1"/>
    <col min="3" max="3" width="19.8984375" style="0" customWidth="1"/>
    <col min="4" max="4" width="6" style="0" customWidth="1"/>
    <col min="5" max="5" width="4.19921875" style="0" customWidth="1"/>
    <col min="6" max="6" width="6.8984375" style="0" customWidth="1"/>
    <col min="7" max="7" width="9.69921875" style="0" customWidth="1"/>
    <col min="8" max="8" width="7.8984375" style="0" customWidth="1"/>
    <col min="9" max="9" width="11.5" style="0" customWidth="1"/>
    <col min="10" max="10" width="11.69921875" style="0" customWidth="1"/>
    <col min="11" max="11" width="11.19921875" style="0" customWidth="1"/>
    <col min="12" max="12" width="11.59765625" style="0" customWidth="1"/>
    <col min="13" max="13" width="9.09765625" style="16" bestFit="1" customWidth="1"/>
    <col min="14" max="14" width="12" style="16" bestFit="1" customWidth="1"/>
  </cols>
  <sheetData>
    <row r="1" spans="1:11" ht="21.75">
      <c r="A1" s="128" t="s">
        <v>92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</row>
    <row r="2" spans="1:14" s="55" customFormat="1" ht="23.25" customHeight="1">
      <c r="A2" s="54"/>
      <c r="B2" s="54"/>
      <c r="C2" s="143" t="s">
        <v>93</v>
      </c>
      <c r="D2" s="143"/>
      <c r="E2" s="143"/>
      <c r="F2" s="143"/>
      <c r="G2" s="143"/>
      <c r="H2" s="143"/>
      <c r="I2" s="143"/>
      <c r="J2" s="143"/>
      <c r="K2" s="143"/>
      <c r="M2" s="56"/>
      <c r="N2" s="56"/>
    </row>
    <row r="3" spans="3:14" s="40" customFormat="1" ht="15" customHeight="1">
      <c r="C3" s="143" t="s">
        <v>94</v>
      </c>
      <c r="D3" s="143"/>
      <c r="E3" s="143"/>
      <c r="F3" s="143"/>
      <c r="G3" s="143"/>
      <c r="H3" s="143"/>
      <c r="I3" s="143"/>
      <c r="J3" s="143"/>
      <c r="K3" s="143"/>
      <c r="M3" s="48"/>
      <c r="N3" s="48"/>
    </row>
    <row r="4" spans="3:14" s="40" customFormat="1" ht="15.75" customHeight="1">
      <c r="C4" s="143" t="s">
        <v>95</v>
      </c>
      <c r="D4" s="143"/>
      <c r="E4" s="143"/>
      <c r="F4" s="143"/>
      <c r="G4" s="143"/>
      <c r="H4" s="143"/>
      <c r="I4" s="143"/>
      <c r="J4" s="143"/>
      <c r="K4" s="143"/>
      <c r="M4" s="48"/>
      <c r="N4" s="48"/>
    </row>
    <row r="5" spans="3:14" s="40" customFormat="1" ht="15.75" customHeight="1">
      <c r="C5" s="15"/>
      <c r="D5" s="15"/>
      <c r="E5" s="15"/>
      <c r="F5" s="15"/>
      <c r="G5" s="15"/>
      <c r="H5" s="15"/>
      <c r="I5" s="15"/>
      <c r="J5" s="15"/>
      <c r="K5" s="15"/>
      <c r="M5" s="48"/>
      <c r="N5" s="48"/>
    </row>
    <row r="6" spans="2:14" s="40" customFormat="1" ht="33.75" customHeight="1">
      <c r="B6" s="137" t="s">
        <v>152</v>
      </c>
      <c r="C6" s="138"/>
      <c r="D6" s="138"/>
      <c r="E6" s="138"/>
      <c r="F6" s="138"/>
      <c r="G6" s="138"/>
      <c r="H6" s="138"/>
      <c r="I6" s="138"/>
      <c r="J6" s="138"/>
      <c r="K6" s="138"/>
      <c r="M6" s="48"/>
      <c r="N6" s="48"/>
    </row>
    <row r="7" spans="2:14" s="40" customFormat="1" ht="31.5" customHeight="1">
      <c r="B7" s="137" t="s">
        <v>153</v>
      </c>
      <c r="C7" s="138"/>
      <c r="D7" s="138"/>
      <c r="E7" s="138"/>
      <c r="F7" s="138"/>
      <c r="G7" s="138"/>
      <c r="H7" s="138"/>
      <c r="I7" s="138"/>
      <c r="J7" s="138"/>
      <c r="K7" s="138"/>
      <c r="M7" s="48"/>
      <c r="N7" s="48"/>
    </row>
    <row r="8" spans="2:14" s="45" customFormat="1" ht="19.5" customHeight="1">
      <c r="B8" s="37" t="s">
        <v>159</v>
      </c>
      <c r="D8" s="46"/>
      <c r="E8" s="46"/>
      <c r="F8" s="46"/>
      <c r="G8" s="46"/>
      <c r="H8" s="46"/>
      <c r="I8" s="46"/>
      <c r="J8" s="46"/>
      <c r="K8" s="46"/>
      <c r="M8" s="49"/>
      <c r="N8" s="49"/>
    </row>
    <row r="9" spans="2:14" s="40" customFormat="1" ht="15.75" customHeight="1">
      <c r="B9" s="38" t="s">
        <v>96</v>
      </c>
      <c r="D9" s="15"/>
      <c r="E9" s="15"/>
      <c r="F9" s="15"/>
      <c r="G9" s="15"/>
      <c r="H9" s="15"/>
      <c r="I9" s="15"/>
      <c r="J9" s="15"/>
      <c r="K9" s="15"/>
      <c r="M9" s="48"/>
      <c r="N9" s="48"/>
    </row>
    <row r="10" spans="2:14" s="40" customFormat="1" ht="32.25" customHeight="1">
      <c r="B10" s="137" t="s">
        <v>154</v>
      </c>
      <c r="C10" s="137"/>
      <c r="D10" s="137"/>
      <c r="E10" s="137"/>
      <c r="F10" s="137"/>
      <c r="G10" s="137"/>
      <c r="H10" s="137"/>
      <c r="I10" s="137"/>
      <c r="J10" s="137"/>
      <c r="K10" s="137"/>
      <c r="M10" s="48"/>
      <c r="N10" s="48"/>
    </row>
    <row r="11" spans="2:14" s="45" customFormat="1" ht="19.5" customHeight="1">
      <c r="B11" s="37" t="s">
        <v>160</v>
      </c>
      <c r="E11" s="46"/>
      <c r="F11" s="46"/>
      <c r="G11" s="46"/>
      <c r="H11" s="46"/>
      <c r="I11" s="46"/>
      <c r="J11" s="46"/>
      <c r="K11" s="46"/>
      <c r="M11" s="49"/>
      <c r="N11" s="49"/>
    </row>
    <row r="12" spans="2:14" s="40" customFormat="1" ht="15.75" customHeight="1">
      <c r="B12" s="38" t="s">
        <v>97</v>
      </c>
      <c r="E12" s="15"/>
      <c r="F12" s="15"/>
      <c r="G12" s="15"/>
      <c r="H12" s="15"/>
      <c r="I12" s="15"/>
      <c r="J12" s="15"/>
      <c r="K12" s="15"/>
      <c r="M12" s="48"/>
      <c r="N12" s="48"/>
    </row>
    <row r="13" spans="2:14" s="40" customFormat="1" ht="15.75" customHeight="1">
      <c r="B13" s="38" t="s">
        <v>146</v>
      </c>
      <c r="E13" s="15"/>
      <c r="F13" s="15"/>
      <c r="G13" s="15"/>
      <c r="H13" s="15"/>
      <c r="I13" s="15"/>
      <c r="J13" s="15"/>
      <c r="K13" s="15"/>
      <c r="M13" s="48"/>
      <c r="N13" s="48"/>
    </row>
    <row r="14" spans="2:14" s="40" customFormat="1" ht="15.75" customHeight="1">
      <c r="B14" s="38" t="s">
        <v>98</v>
      </c>
      <c r="E14" s="15"/>
      <c r="F14" s="15"/>
      <c r="G14" s="15"/>
      <c r="H14" s="15"/>
      <c r="I14" s="15"/>
      <c r="J14" s="15"/>
      <c r="K14" s="15"/>
      <c r="M14" s="48"/>
      <c r="N14" s="48"/>
    </row>
    <row r="15" spans="2:14" s="40" customFormat="1" ht="15.75" customHeight="1">
      <c r="B15" s="38" t="s">
        <v>99</v>
      </c>
      <c r="E15" s="15"/>
      <c r="F15" s="15"/>
      <c r="G15" s="15"/>
      <c r="H15" s="15"/>
      <c r="I15" s="15"/>
      <c r="J15" s="15"/>
      <c r="K15" s="15"/>
      <c r="M15" s="48"/>
      <c r="N15" s="48"/>
    </row>
    <row r="16" spans="2:14" s="40" customFormat="1" ht="15.75" customHeight="1">
      <c r="B16" s="38" t="s">
        <v>100</v>
      </c>
      <c r="E16" s="15"/>
      <c r="F16" s="15"/>
      <c r="G16" s="15"/>
      <c r="H16" s="15"/>
      <c r="I16" s="15"/>
      <c r="J16" s="15"/>
      <c r="K16" s="15"/>
      <c r="M16" s="48"/>
      <c r="N16" s="48"/>
    </row>
    <row r="17" spans="2:14" s="40" customFormat="1" ht="15.75" customHeight="1">
      <c r="B17" s="38" t="s">
        <v>101</v>
      </c>
      <c r="E17" s="15"/>
      <c r="F17" s="15"/>
      <c r="G17" s="15"/>
      <c r="H17" s="15"/>
      <c r="I17" s="15"/>
      <c r="J17" s="15"/>
      <c r="K17" s="15"/>
      <c r="M17" s="48"/>
      <c r="N17" s="48"/>
    </row>
    <row r="18" spans="2:14" s="41" customFormat="1" ht="15.75" customHeight="1">
      <c r="B18" s="38" t="s">
        <v>102</v>
      </c>
      <c r="E18" s="15"/>
      <c r="F18" s="15"/>
      <c r="G18" s="15"/>
      <c r="H18" s="15"/>
      <c r="I18" s="15"/>
      <c r="J18" s="15"/>
      <c r="K18" s="15"/>
      <c r="M18" s="50"/>
      <c r="N18" s="50"/>
    </row>
    <row r="19" spans="2:14" s="41" customFormat="1" ht="15.75" customHeight="1">
      <c r="B19" s="38" t="s">
        <v>103</v>
      </c>
      <c r="D19" s="40"/>
      <c r="E19" s="15"/>
      <c r="F19" s="15"/>
      <c r="G19" s="15"/>
      <c r="H19" s="15"/>
      <c r="I19" s="15"/>
      <c r="J19" s="15"/>
      <c r="K19" s="15"/>
      <c r="M19" s="50"/>
      <c r="N19" s="50"/>
    </row>
    <row r="20" spans="2:14" s="41" customFormat="1" ht="15.75" customHeight="1">
      <c r="B20" s="38" t="s">
        <v>104</v>
      </c>
      <c r="D20" s="40"/>
      <c r="E20" s="15"/>
      <c r="F20" s="15"/>
      <c r="G20" s="15"/>
      <c r="H20" s="15"/>
      <c r="I20" s="15"/>
      <c r="J20" s="15"/>
      <c r="K20" s="15"/>
      <c r="M20" s="50"/>
      <c r="N20" s="50"/>
    </row>
    <row r="21" spans="2:14" s="41" customFormat="1" ht="15.75" customHeight="1">
      <c r="B21" s="38" t="s">
        <v>105</v>
      </c>
      <c r="D21" s="15"/>
      <c r="E21" s="15"/>
      <c r="F21" s="15"/>
      <c r="G21" s="15"/>
      <c r="H21" s="15"/>
      <c r="I21" s="15"/>
      <c r="J21" s="15"/>
      <c r="K21" s="15"/>
      <c r="M21" s="50"/>
      <c r="N21" s="50"/>
    </row>
    <row r="22" spans="2:14" s="41" customFormat="1" ht="15.75" customHeight="1">
      <c r="B22" s="38" t="s">
        <v>106</v>
      </c>
      <c r="D22" s="15"/>
      <c r="E22" s="15"/>
      <c r="F22" s="15"/>
      <c r="G22" s="15"/>
      <c r="H22" s="15"/>
      <c r="I22" s="15"/>
      <c r="J22" s="15"/>
      <c r="K22" s="15"/>
      <c r="M22" s="50"/>
      <c r="N22" s="50"/>
    </row>
    <row r="23" spans="2:14" s="39" customFormat="1" ht="15">
      <c r="B23" s="38" t="s">
        <v>107</v>
      </c>
      <c r="M23" s="51"/>
      <c r="N23" s="51"/>
    </row>
    <row r="24" spans="2:14" s="39" customFormat="1" ht="19.5" customHeight="1">
      <c r="B24" s="37" t="s">
        <v>161</v>
      </c>
      <c r="M24" s="51"/>
      <c r="N24" s="51"/>
    </row>
    <row r="25" spans="2:14" s="39" customFormat="1" ht="19.5" customHeight="1">
      <c r="B25" s="66" t="s">
        <v>162</v>
      </c>
      <c r="M25" s="51"/>
      <c r="N25" s="51"/>
    </row>
    <row r="26" spans="1:14" s="39" customFormat="1" ht="6.75" customHeight="1">
      <c r="A26" s="66"/>
      <c r="B26" s="38"/>
      <c r="M26" s="51"/>
      <c r="N26" s="51"/>
    </row>
    <row r="27" spans="1:14" s="17" customFormat="1" ht="15.75">
      <c r="A27" s="40"/>
      <c r="B27" s="40"/>
      <c r="C27" s="37" t="s">
        <v>128</v>
      </c>
      <c r="D27" s="40"/>
      <c r="E27" s="40"/>
      <c r="F27" s="48"/>
      <c r="G27" s="48"/>
      <c r="H27" s="48"/>
      <c r="I27" s="48"/>
      <c r="J27" s="48"/>
      <c r="K27" s="48"/>
      <c r="M27" s="52"/>
      <c r="N27" s="52"/>
    </row>
    <row r="28" spans="1:14" s="17" customFormat="1" ht="6" customHeight="1">
      <c r="A28" s="40"/>
      <c r="B28" s="40"/>
      <c r="C28" s="37"/>
      <c r="D28" s="40"/>
      <c r="E28" s="40"/>
      <c r="F28" s="48"/>
      <c r="G28" s="48"/>
      <c r="H28" s="48"/>
      <c r="I28" s="48"/>
      <c r="J28" s="48"/>
      <c r="K28" s="48"/>
      <c r="M28" s="52"/>
      <c r="N28" s="52"/>
    </row>
    <row r="29" spans="1:14" s="18" customFormat="1" ht="19.5" customHeight="1">
      <c r="A29" s="125" t="s">
        <v>148</v>
      </c>
      <c r="B29" s="126"/>
      <c r="C29" s="125" t="s">
        <v>58</v>
      </c>
      <c r="D29" s="125" t="s">
        <v>150</v>
      </c>
      <c r="E29" s="125" t="s">
        <v>37</v>
      </c>
      <c r="F29" s="81" t="s">
        <v>59</v>
      </c>
      <c r="G29" s="81"/>
      <c r="H29" s="81"/>
      <c r="I29" s="145" t="s">
        <v>30</v>
      </c>
      <c r="J29" s="145"/>
      <c r="K29" s="145"/>
      <c r="M29" s="24"/>
      <c r="N29" s="24"/>
    </row>
    <row r="30" spans="1:14" s="18" customFormat="1" ht="19.5" customHeight="1">
      <c r="A30" s="127"/>
      <c r="B30" s="127"/>
      <c r="C30" s="127"/>
      <c r="D30" s="127"/>
      <c r="E30" s="127"/>
      <c r="F30" s="68" t="s">
        <v>38</v>
      </c>
      <c r="G30" s="68" t="s">
        <v>39</v>
      </c>
      <c r="H30" s="68" t="s">
        <v>40</v>
      </c>
      <c r="I30" s="68" t="s">
        <v>38</v>
      </c>
      <c r="J30" s="68" t="s">
        <v>39</v>
      </c>
      <c r="K30" s="68" t="s">
        <v>40</v>
      </c>
      <c r="M30" s="24"/>
      <c r="N30" s="24"/>
    </row>
    <row r="31" spans="1:14" s="18" customFormat="1" ht="19.5" customHeight="1">
      <c r="A31" s="47"/>
      <c r="B31" s="86"/>
      <c r="C31" s="70"/>
      <c r="D31" s="69"/>
      <c r="E31" s="70"/>
      <c r="F31" s="71"/>
      <c r="G31" s="71"/>
      <c r="H31" s="71"/>
      <c r="I31" s="71" t="s">
        <v>41</v>
      </c>
      <c r="J31" s="72" t="s">
        <v>42</v>
      </c>
      <c r="K31" s="73" t="s">
        <v>43</v>
      </c>
      <c r="M31" s="24"/>
      <c r="N31" s="24"/>
    </row>
    <row r="32" spans="1:14" s="18" customFormat="1" ht="30">
      <c r="A32" s="147" t="s">
        <v>115</v>
      </c>
      <c r="B32" s="147"/>
      <c r="C32" s="74" t="s">
        <v>108</v>
      </c>
      <c r="D32" s="75" t="s">
        <v>113</v>
      </c>
      <c r="E32" s="75">
        <v>8</v>
      </c>
      <c r="F32" s="76">
        <v>37474</v>
      </c>
      <c r="G32" s="76">
        <v>1294303</v>
      </c>
      <c r="H32" s="76">
        <v>20711</v>
      </c>
      <c r="I32" s="76">
        <f>E32*F32</f>
        <v>299792</v>
      </c>
      <c r="J32" s="76">
        <f>E32*G32</f>
        <v>10354424</v>
      </c>
      <c r="K32" s="76">
        <f>E32*H32</f>
        <v>165688</v>
      </c>
      <c r="M32" s="24"/>
      <c r="N32" s="24"/>
    </row>
    <row r="33" spans="1:14" s="19" customFormat="1" ht="30">
      <c r="A33" s="148" t="s">
        <v>116</v>
      </c>
      <c r="B33" s="148"/>
      <c r="C33" s="74" t="s">
        <v>109</v>
      </c>
      <c r="D33" s="75" t="s">
        <v>113</v>
      </c>
      <c r="E33" s="75">
        <v>18</v>
      </c>
      <c r="F33" s="76">
        <v>24401</v>
      </c>
      <c r="G33" s="76">
        <v>466630</v>
      </c>
      <c r="H33" s="76">
        <v>10643</v>
      </c>
      <c r="I33" s="76">
        <f>E33*F33</f>
        <v>439218</v>
      </c>
      <c r="J33" s="76">
        <f>E33*G33</f>
        <v>8399340</v>
      </c>
      <c r="K33" s="76">
        <f>E33*H33</f>
        <v>191574</v>
      </c>
      <c r="M33" s="24"/>
      <c r="N33" s="24"/>
    </row>
    <row r="34" spans="1:14" s="19" customFormat="1" ht="30">
      <c r="A34" s="148" t="s">
        <v>117</v>
      </c>
      <c r="B34" s="148"/>
      <c r="C34" s="74" t="s">
        <v>110</v>
      </c>
      <c r="D34" s="75" t="s">
        <v>75</v>
      </c>
      <c r="E34" s="75">
        <v>8</v>
      </c>
      <c r="F34" s="76">
        <v>13663</v>
      </c>
      <c r="G34" s="76">
        <v>462251</v>
      </c>
      <c r="H34" s="76">
        <v>4480</v>
      </c>
      <c r="I34" s="76">
        <f>E34*F34</f>
        <v>109304</v>
      </c>
      <c r="J34" s="76">
        <f>E34*G34</f>
        <v>3698008</v>
      </c>
      <c r="K34" s="76">
        <f>E34*H34</f>
        <v>35840</v>
      </c>
      <c r="M34" s="24"/>
      <c r="N34" s="24"/>
    </row>
    <row r="35" spans="1:14" s="19" customFormat="1" ht="30">
      <c r="A35" s="148" t="s">
        <v>118</v>
      </c>
      <c r="B35" s="148"/>
      <c r="C35" s="74" t="s">
        <v>111</v>
      </c>
      <c r="D35" s="75" t="s">
        <v>75</v>
      </c>
      <c r="E35" s="75">
        <v>20</v>
      </c>
      <c r="F35" s="76">
        <v>7533</v>
      </c>
      <c r="G35" s="76">
        <v>416026</v>
      </c>
      <c r="H35" s="76">
        <v>3734</v>
      </c>
      <c r="I35" s="76">
        <f>E35*F35</f>
        <v>150660</v>
      </c>
      <c r="J35" s="76">
        <f>E35*G35</f>
        <v>8320520</v>
      </c>
      <c r="K35" s="76">
        <f>E35*H35</f>
        <v>74680</v>
      </c>
      <c r="M35" s="24"/>
      <c r="N35" s="24"/>
    </row>
    <row r="36" spans="1:14" s="19" customFormat="1" ht="30">
      <c r="A36" s="144" t="s">
        <v>119</v>
      </c>
      <c r="B36" s="144"/>
      <c r="C36" s="78" t="s">
        <v>112</v>
      </c>
      <c r="D36" s="79" t="s">
        <v>114</v>
      </c>
      <c r="E36" s="79">
        <v>500</v>
      </c>
      <c r="F36" s="80">
        <v>25645</v>
      </c>
      <c r="G36" s="80">
        <v>577570</v>
      </c>
      <c r="H36" s="80">
        <v>26274</v>
      </c>
      <c r="I36" s="80">
        <f>E36*F36</f>
        <v>12822500</v>
      </c>
      <c r="J36" s="80">
        <f>E36*G36</f>
        <v>288785000</v>
      </c>
      <c r="K36" s="80">
        <f>E36*H36</f>
        <v>13137000</v>
      </c>
      <c r="M36" s="24"/>
      <c r="N36" s="24"/>
    </row>
    <row r="37" spans="1:14" s="18" customFormat="1" ht="21.75" customHeight="1">
      <c r="A37" s="59"/>
      <c r="B37" s="85"/>
      <c r="C37" s="82" t="s">
        <v>31</v>
      </c>
      <c r="D37" s="70"/>
      <c r="E37" s="70"/>
      <c r="F37" s="83"/>
      <c r="G37" s="83"/>
      <c r="H37" s="83"/>
      <c r="I37" s="84">
        <f>SUM(I32:I36)</f>
        <v>13821474</v>
      </c>
      <c r="J37" s="84">
        <f>SUM(J32:J36)</f>
        <v>319557292</v>
      </c>
      <c r="K37" s="84">
        <f>SUM(K32:K36)</f>
        <v>13604782</v>
      </c>
      <c r="M37" s="24"/>
      <c r="N37" s="24"/>
    </row>
    <row r="38" spans="1:14" s="18" customFormat="1" ht="6" customHeight="1">
      <c r="A38" s="19"/>
      <c r="B38" s="19"/>
      <c r="C38" s="20"/>
      <c r="D38" s="19"/>
      <c r="E38" s="19"/>
      <c r="F38" s="21"/>
      <c r="G38" s="21"/>
      <c r="H38" s="21"/>
      <c r="I38" s="22"/>
      <c r="J38" s="22"/>
      <c r="K38" s="22"/>
      <c r="M38" s="24"/>
      <c r="N38" s="24"/>
    </row>
    <row r="39" spans="3:14" s="18" customFormat="1" ht="15.75">
      <c r="C39" s="23" t="s">
        <v>165</v>
      </c>
      <c r="F39" s="24"/>
      <c r="G39" s="24"/>
      <c r="H39" s="24"/>
      <c r="I39" s="24"/>
      <c r="J39" s="24"/>
      <c r="K39" s="24"/>
      <c r="M39" s="24"/>
      <c r="N39" s="24"/>
    </row>
    <row r="40" spans="3:14" s="18" customFormat="1" ht="6" customHeight="1">
      <c r="C40" s="23"/>
      <c r="F40" s="24"/>
      <c r="G40" s="24"/>
      <c r="H40" s="24"/>
      <c r="I40" s="24"/>
      <c r="J40" s="24"/>
      <c r="K40" s="24"/>
      <c r="M40" s="24"/>
      <c r="N40" s="24"/>
    </row>
    <row r="41" spans="1:14" s="19" customFormat="1" ht="19.5" customHeight="1">
      <c r="A41" s="47" t="s">
        <v>71</v>
      </c>
      <c r="B41" s="152" t="s">
        <v>149</v>
      </c>
      <c r="C41" s="153"/>
      <c r="D41" s="153"/>
      <c r="E41" s="85"/>
      <c r="F41" s="71" t="s">
        <v>60</v>
      </c>
      <c r="G41" s="145" t="s">
        <v>61</v>
      </c>
      <c r="H41" s="145"/>
      <c r="I41" s="145"/>
      <c r="J41" s="71" t="s">
        <v>30</v>
      </c>
      <c r="K41" s="21"/>
      <c r="M41" s="21"/>
      <c r="N41" s="21"/>
    </row>
    <row r="42" spans="1:14" s="19" customFormat="1" ht="19.5" customHeight="1">
      <c r="A42" s="42">
        <v>1</v>
      </c>
      <c r="B42" s="44" t="s">
        <v>69</v>
      </c>
      <c r="E42" s="88"/>
      <c r="F42" s="90" t="s">
        <v>44</v>
      </c>
      <c r="G42" s="146" t="s">
        <v>45</v>
      </c>
      <c r="H42" s="146"/>
      <c r="I42" s="146"/>
      <c r="J42" s="91">
        <f>SUM(I37:K37)</f>
        <v>346983548</v>
      </c>
      <c r="K42" s="21"/>
      <c r="M42" s="21"/>
      <c r="N42" s="21"/>
    </row>
    <row r="43" spans="1:14" s="19" customFormat="1" ht="19.5" customHeight="1">
      <c r="A43" s="42"/>
      <c r="B43" s="44" t="s">
        <v>70</v>
      </c>
      <c r="E43" s="88"/>
      <c r="F43" s="90" t="s">
        <v>38</v>
      </c>
      <c r="G43" s="149" t="s">
        <v>46</v>
      </c>
      <c r="H43" s="149"/>
      <c r="I43" s="149"/>
      <c r="J43" s="92">
        <f>I37</f>
        <v>13821474</v>
      </c>
      <c r="K43" s="21"/>
      <c r="M43" s="21"/>
      <c r="N43" s="21"/>
    </row>
    <row r="44" spans="1:14" s="19" customFormat="1" ht="19.5" customHeight="1">
      <c r="A44" s="42"/>
      <c r="B44" s="44" t="s">
        <v>62</v>
      </c>
      <c r="E44" s="88"/>
      <c r="F44" s="90" t="s">
        <v>39</v>
      </c>
      <c r="G44" s="149" t="s">
        <v>47</v>
      </c>
      <c r="H44" s="149"/>
      <c r="I44" s="149"/>
      <c r="J44" s="92">
        <f>J37</f>
        <v>319557292</v>
      </c>
      <c r="K44" s="21"/>
      <c r="M44" s="21"/>
      <c r="N44" s="21"/>
    </row>
    <row r="45" spans="1:14" s="19" customFormat="1" ht="19.5" customHeight="1">
      <c r="A45" s="42"/>
      <c r="B45" s="44" t="s">
        <v>63</v>
      </c>
      <c r="E45" s="88"/>
      <c r="F45" s="90" t="s">
        <v>48</v>
      </c>
      <c r="G45" s="149" t="s">
        <v>49</v>
      </c>
      <c r="H45" s="149"/>
      <c r="I45" s="149"/>
      <c r="J45" s="92">
        <f>K37</f>
        <v>13604782</v>
      </c>
      <c r="K45" s="21"/>
      <c r="M45" s="21"/>
      <c r="N45" s="21"/>
    </row>
    <row r="46" spans="1:14" s="19" customFormat="1" ht="19.5" customHeight="1">
      <c r="A46" s="42">
        <v>2</v>
      </c>
      <c r="B46" s="44" t="s">
        <v>15</v>
      </c>
      <c r="E46" s="88"/>
      <c r="F46" s="90" t="s">
        <v>50</v>
      </c>
      <c r="G46" s="149" t="s">
        <v>51</v>
      </c>
      <c r="H46" s="149"/>
      <c r="I46" s="149"/>
      <c r="J46" s="92">
        <f>J44*0.7</f>
        <v>223690104.39999998</v>
      </c>
      <c r="K46" s="21"/>
      <c r="M46" s="21"/>
      <c r="N46" s="21"/>
    </row>
    <row r="47" spans="1:14" s="19" customFormat="1" ht="19.5" customHeight="1">
      <c r="A47" s="42">
        <v>3</v>
      </c>
      <c r="B47" s="44" t="s">
        <v>64</v>
      </c>
      <c r="E47" s="88"/>
      <c r="F47" s="90" t="s">
        <v>52</v>
      </c>
      <c r="G47" s="149" t="s">
        <v>120</v>
      </c>
      <c r="H47" s="149"/>
      <c r="I47" s="149"/>
      <c r="J47" s="92">
        <f>(J42+J46)*0.05</f>
        <v>28533682.62</v>
      </c>
      <c r="K47" s="21"/>
      <c r="M47" s="21"/>
      <c r="N47" s="21"/>
    </row>
    <row r="48" spans="1:14" s="19" customFormat="1" ht="19.5" customHeight="1">
      <c r="A48" s="42">
        <v>4</v>
      </c>
      <c r="B48" s="44" t="s">
        <v>121</v>
      </c>
      <c r="E48" s="88"/>
      <c r="F48" s="90" t="s">
        <v>122</v>
      </c>
      <c r="G48" s="149" t="s">
        <v>120</v>
      </c>
      <c r="H48" s="149"/>
      <c r="I48" s="149"/>
      <c r="J48" s="92">
        <f>J47</f>
        <v>28533682.62</v>
      </c>
      <c r="K48" s="21"/>
      <c r="M48" s="21"/>
      <c r="N48" s="21"/>
    </row>
    <row r="49" spans="1:14" s="19" customFormat="1" ht="19.5" customHeight="1">
      <c r="A49" s="42">
        <v>5</v>
      </c>
      <c r="B49" s="44" t="s">
        <v>123</v>
      </c>
      <c r="E49" s="88"/>
      <c r="F49" s="90" t="s">
        <v>124</v>
      </c>
      <c r="G49" s="134" t="s">
        <v>125</v>
      </c>
      <c r="H49" s="135"/>
      <c r="I49" s="136"/>
      <c r="J49" s="92">
        <v>700000</v>
      </c>
      <c r="K49" s="21"/>
      <c r="M49" s="21"/>
      <c r="N49" s="21"/>
    </row>
    <row r="50" spans="1:14" s="19" customFormat="1" ht="19.5" customHeight="1">
      <c r="A50" s="42">
        <v>6</v>
      </c>
      <c r="B50" s="44" t="s">
        <v>65</v>
      </c>
      <c r="E50" s="88"/>
      <c r="F50" s="90" t="s">
        <v>53</v>
      </c>
      <c r="G50" s="149" t="s">
        <v>166</v>
      </c>
      <c r="H50" s="149"/>
      <c r="I50" s="149"/>
      <c r="J50" s="92">
        <f>(J42+J46)*6/100</f>
        <v>34240419.143999994</v>
      </c>
      <c r="K50" s="21"/>
      <c r="M50" s="21"/>
      <c r="N50" s="21"/>
    </row>
    <row r="51" spans="1:14" s="19" customFormat="1" ht="19.5" customHeight="1">
      <c r="A51" s="42">
        <v>7</v>
      </c>
      <c r="B51" s="44" t="s">
        <v>168</v>
      </c>
      <c r="E51" s="88"/>
      <c r="F51" s="90" t="s">
        <v>54</v>
      </c>
      <c r="G51" s="149" t="s">
        <v>127</v>
      </c>
      <c r="H51" s="149"/>
      <c r="I51" s="149"/>
      <c r="J51" s="92">
        <f>J42+J46+J47+J48+J49+J50</f>
        <v>662681436.7839999</v>
      </c>
      <c r="K51" s="21"/>
      <c r="M51" s="21"/>
      <c r="N51" s="21"/>
    </row>
    <row r="52" spans="1:14" s="19" customFormat="1" ht="19.5" customHeight="1">
      <c r="A52" s="42">
        <v>8</v>
      </c>
      <c r="B52" s="44" t="s">
        <v>67</v>
      </c>
      <c r="E52" s="88"/>
      <c r="F52" s="90" t="s">
        <v>55</v>
      </c>
      <c r="G52" s="149" t="s">
        <v>56</v>
      </c>
      <c r="H52" s="149"/>
      <c r="I52" s="149"/>
      <c r="J52" s="92">
        <f>J51*0.1</f>
        <v>66268143.678399995</v>
      </c>
      <c r="K52" s="21"/>
      <c r="M52" s="21"/>
      <c r="N52" s="21"/>
    </row>
    <row r="53" spans="1:14" s="19" customFormat="1" ht="19.5" customHeight="1">
      <c r="A53" s="42">
        <v>9</v>
      </c>
      <c r="B53" s="44" t="s">
        <v>68</v>
      </c>
      <c r="E53" s="88"/>
      <c r="F53" s="90" t="s">
        <v>85</v>
      </c>
      <c r="G53" s="149" t="s">
        <v>57</v>
      </c>
      <c r="H53" s="149"/>
      <c r="I53" s="149"/>
      <c r="J53" s="92">
        <f>J51+J52</f>
        <v>728949580.4624</v>
      </c>
      <c r="K53" s="21"/>
      <c r="L53" s="21"/>
      <c r="M53" s="21"/>
      <c r="N53" s="21"/>
    </row>
    <row r="54" spans="1:14" s="17" customFormat="1" ht="19.5" customHeight="1">
      <c r="A54" s="70"/>
      <c r="B54" s="70"/>
      <c r="C54" s="82" t="s">
        <v>129</v>
      </c>
      <c r="D54" s="70"/>
      <c r="E54" s="70"/>
      <c r="F54" s="83"/>
      <c r="G54" s="158" t="s">
        <v>167</v>
      </c>
      <c r="H54" s="158"/>
      <c r="I54" s="158"/>
      <c r="J54" s="84">
        <f>J53</f>
        <v>728949580.4624</v>
      </c>
      <c r="K54" s="21"/>
      <c r="M54" s="52"/>
      <c r="N54" s="52"/>
    </row>
    <row r="55" spans="13:14" s="17" customFormat="1" ht="7.5" customHeight="1">
      <c r="M55" s="52"/>
      <c r="N55" s="52"/>
    </row>
    <row r="56" spans="2:14" s="17" customFormat="1" ht="15.75">
      <c r="B56" s="66" t="s">
        <v>163</v>
      </c>
      <c r="M56" s="52"/>
      <c r="N56" s="52"/>
    </row>
    <row r="57" spans="1:14" s="17" customFormat="1" ht="9" customHeight="1">
      <c r="A57" s="38"/>
      <c r="B57" s="38"/>
      <c r="M57" s="52"/>
      <c r="N57" s="52"/>
    </row>
    <row r="58" spans="1:14" s="17" customFormat="1" ht="19.5" customHeight="1">
      <c r="A58" s="95" t="s">
        <v>71</v>
      </c>
      <c r="B58" s="150" t="s">
        <v>137</v>
      </c>
      <c r="C58" s="151"/>
      <c r="D58" s="151"/>
      <c r="E58" s="151"/>
      <c r="F58" s="102" t="s">
        <v>138</v>
      </c>
      <c r="G58" s="102" t="s">
        <v>139</v>
      </c>
      <c r="H58" s="103" t="s">
        <v>151</v>
      </c>
      <c r="I58" s="102" t="s">
        <v>59</v>
      </c>
      <c r="J58" s="102" t="s">
        <v>30</v>
      </c>
      <c r="K58" s="61"/>
      <c r="M58" s="52"/>
      <c r="N58" s="52"/>
    </row>
    <row r="59" spans="1:14" s="17" customFormat="1" ht="19.5" customHeight="1">
      <c r="A59" s="57">
        <v>1</v>
      </c>
      <c r="B59" s="58" t="s">
        <v>130</v>
      </c>
      <c r="C59" s="62"/>
      <c r="D59" s="62"/>
      <c r="E59" s="62"/>
      <c r="F59" s="77" t="s">
        <v>114</v>
      </c>
      <c r="G59" s="77">
        <v>500</v>
      </c>
      <c r="H59" s="77" t="s">
        <v>131</v>
      </c>
      <c r="I59" s="121">
        <v>498195</v>
      </c>
      <c r="J59" s="76">
        <f>G59*I59</f>
        <v>249097500</v>
      </c>
      <c r="M59" s="52"/>
      <c r="N59" s="52"/>
    </row>
    <row r="60" spans="1:14" s="17" customFormat="1" ht="19.5" customHeight="1">
      <c r="A60" s="96">
        <v>2</v>
      </c>
      <c r="B60" s="58" t="s">
        <v>132</v>
      </c>
      <c r="C60" s="60"/>
      <c r="D60" s="60"/>
      <c r="E60" s="60"/>
      <c r="F60" s="105" t="s">
        <v>133</v>
      </c>
      <c r="G60" s="105">
        <v>850</v>
      </c>
      <c r="H60" s="105" t="s">
        <v>134</v>
      </c>
      <c r="I60" s="122">
        <v>90000</v>
      </c>
      <c r="J60" s="76">
        <f>G60*I60</f>
        <v>76500000</v>
      </c>
      <c r="M60" s="52"/>
      <c r="N60" s="52"/>
    </row>
    <row r="61" spans="1:14" s="17" customFormat="1" ht="19.5" customHeight="1">
      <c r="A61" s="96">
        <v>3</v>
      </c>
      <c r="B61" s="58" t="s">
        <v>135</v>
      </c>
      <c r="C61" s="60"/>
      <c r="D61" s="60"/>
      <c r="E61" s="60"/>
      <c r="F61" s="105" t="s">
        <v>136</v>
      </c>
      <c r="G61" s="105">
        <v>50</v>
      </c>
      <c r="H61" s="105" t="s">
        <v>134</v>
      </c>
      <c r="I61" s="122">
        <v>218000</v>
      </c>
      <c r="J61" s="76">
        <f>G61*I61</f>
        <v>10900000</v>
      </c>
      <c r="M61" s="52"/>
      <c r="N61" s="52"/>
    </row>
    <row r="62" spans="1:14" s="17" customFormat="1" ht="19.5" customHeight="1">
      <c r="A62" s="57"/>
      <c r="B62" s="58" t="s">
        <v>73</v>
      </c>
      <c r="C62" s="62"/>
      <c r="D62" s="62"/>
      <c r="E62" s="62"/>
      <c r="F62" s="77"/>
      <c r="G62" s="77"/>
      <c r="H62" s="77"/>
      <c r="I62" s="104"/>
      <c r="J62" s="107">
        <f>SUM(J59:J61)</f>
        <v>336497500</v>
      </c>
      <c r="M62" s="52"/>
      <c r="N62" s="52"/>
    </row>
    <row r="63" spans="1:14" s="17" customFormat="1" ht="19.5" customHeight="1">
      <c r="A63" s="97"/>
      <c r="B63" s="100" t="s">
        <v>140</v>
      </c>
      <c r="C63" s="53"/>
      <c r="D63" s="53"/>
      <c r="E63" s="53"/>
      <c r="F63" s="108"/>
      <c r="G63" s="108"/>
      <c r="H63" s="108"/>
      <c r="I63" s="109"/>
      <c r="J63" s="111">
        <f>J62*10/100</f>
        <v>33649750</v>
      </c>
      <c r="M63" s="52"/>
      <c r="N63" s="52"/>
    </row>
    <row r="64" spans="1:14" s="17" customFormat="1" ht="21.75" customHeight="1">
      <c r="A64" s="97"/>
      <c r="B64" s="113"/>
      <c r="C64" s="63" t="s">
        <v>141</v>
      </c>
      <c r="D64" s="53"/>
      <c r="E64" s="53"/>
      <c r="F64" s="108"/>
      <c r="G64" s="108"/>
      <c r="H64" s="108"/>
      <c r="I64" s="109"/>
      <c r="J64" s="112">
        <f>J62+J63</f>
        <v>370147250</v>
      </c>
      <c r="M64" s="52"/>
      <c r="N64" s="52"/>
    </row>
    <row r="65" spans="1:14" s="17" customFormat="1" ht="6.75" customHeight="1">
      <c r="A65" s="60"/>
      <c r="B65" s="60"/>
      <c r="C65" s="60"/>
      <c r="D65" s="60"/>
      <c r="E65" s="60"/>
      <c r="F65" s="60"/>
      <c r="G65" s="60"/>
      <c r="H65" s="19"/>
      <c r="M65" s="52"/>
      <c r="N65" s="52"/>
    </row>
    <row r="66" spans="2:14" s="17" customFormat="1" ht="15.75">
      <c r="B66" s="66" t="s">
        <v>164</v>
      </c>
      <c r="C66" s="18"/>
      <c r="D66" s="18"/>
      <c r="E66" s="18"/>
      <c r="F66" s="18"/>
      <c r="G66" s="18"/>
      <c r="H66" s="18"/>
      <c r="I66" s="18"/>
      <c r="J66" s="18"/>
      <c r="M66" s="52"/>
      <c r="N66" s="52"/>
    </row>
    <row r="67" spans="1:14" s="17" customFormat="1" ht="6.75" customHeight="1">
      <c r="A67" s="38"/>
      <c r="B67" s="38"/>
      <c r="C67" s="18"/>
      <c r="D67" s="18"/>
      <c r="E67" s="18"/>
      <c r="F67" s="18"/>
      <c r="G67" s="18"/>
      <c r="H67" s="18"/>
      <c r="I67" s="18"/>
      <c r="J67" s="18"/>
      <c r="M67" s="52"/>
      <c r="N67" s="52"/>
    </row>
    <row r="68" spans="1:14" s="17" customFormat="1" ht="19.5" customHeight="1">
      <c r="A68" s="110" t="s">
        <v>71</v>
      </c>
      <c r="B68" s="139" t="s">
        <v>137</v>
      </c>
      <c r="C68" s="140"/>
      <c r="D68" s="140"/>
      <c r="E68" s="140"/>
      <c r="F68" s="114"/>
      <c r="G68" s="123" t="s">
        <v>30</v>
      </c>
      <c r="H68" s="124"/>
      <c r="I68" s="18"/>
      <c r="J68" s="18"/>
      <c r="M68" s="52"/>
      <c r="N68" s="52"/>
    </row>
    <row r="69" spans="1:14" s="17" customFormat="1" ht="19.5" customHeight="1">
      <c r="A69" s="42">
        <v>1</v>
      </c>
      <c r="B69" s="44" t="s">
        <v>142</v>
      </c>
      <c r="C69" s="19"/>
      <c r="D69" s="19"/>
      <c r="E69" s="19"/>
      <c r="F69" s="88"/>
      <c r="G69" s="141">
        <f>J54</f>
        <v>728949580.4624</v>
      </c>
      <c r="H69" s="142"/>
      <c r="I69" s="18"/>
      <c r="J69" s="18"/>
      <c r="M69" s="52"/>
      <c r="N69" s="52"/>
    </row>
    <row r="70" spans="1:14" s="17" customFormat="1" ht="19.5" customHeight="1">
      <c r="A70" s="87">
        <v>2</v>
      </c>
      <c r="B70" s="43" t="s">
        <v>143</v>
      </c>
      <c r="C70" s="33"/>
      <c r="D70" s="33"/>
      <c r="E70" s="33"/>
      <c r="F70" s="89"/>
      <c r="G70" s="154">
        <f>J64</f>
        <v>370147250</v>
      </c>
      <c r="H70" s="155"/>
      <c r="I70" s="18"/>
      <c r="J70" s="18"/>
      <c r="M70" s="52"/>
      <c r="N70" s="52"/>
    </row>
    <row r="71" spans="1:14" s="18" customFormat="1" ht="19.5" customHeight="1">
      <c r="A71" s="43"/>
      <c r="B71" s="59"/>
      <c r="C71" s="65" t="s">
        <v>31</v>
      </c>
      <c r="D71" s="33"/>
      <c r="E71" s="33"/>
      <c r="F71" s="89"/>
      <c r="G71" s="156">
        <f>G69+G70</f>
        <v>1099096830.4624</v>
      </c>
      <c r="H71" s="157"/>
      <c r="M71" s="24"/>
      <c r="N71" s="24"/>
    </row>
    <row r="72" spans="1:14" s="17" customFormat="1" ht="6.75" customHeight="1">
      <c r="A72" s="18"/>
      <c r="B72" s="18"/>
      <c r="C72" s="18"/>
      <c r="D72" s="18"/>
      <c r="E72" s="18"/>
      <c r="F72" s="18"/>
      <c r="G72" s="18"/>
      <c r="H72" s="18"/>
      <c r="I72" s="18"/>
      <c r="J72" s="18"/>
      <c r="M72" s="52"/>
      <c r="N72" s="52"/>
    </row>
    <row r="73" spans="1:14" s="17" customFormat="1" ht="15">
      <c r="A73" s="160" t="s">
        <v>155</v>
      </c>
      <c r="B73" s="160"/>
      <c r="C73" s="160"/>
      <c r="D73" s="160"/>
      <c r="E73" s="18"/>
      <c r="F73" s="18"/>
      <c r="G73" s="18"/>
      <c r="H73" s="160" t="s">
        <v>155</v>
      </c>
      <c r="I73" s="160"/>
      <c r="J73" s="160"/>
      <c r="K73" s="160"/>
      <c r="M73" s="52"/>
      <c r="N73" s="52"/>
    </row>
    <row r="74" spans="1:14" s="17" customFormat="1" ht="18.75" customHeight="1">
      <c r="A74" s="159" t="s">
        <v>144</v>
      </c>
      <c r="B74" s="159"/>
      <c r="C74" s="159"/>
      <c r="D74" s="159"/>
      <c r="E74" s="118"/>
      <c r="F74" s="118"/>
      <c r="G74" s="118"/>
      <c r="H74" s="159" t="s">
        <v>145</v>
      </c>
      <c r="I74" s="159"/>
      <c r="J74" s="159"/>
      <c r="K74" s="159"/>
      <c r="M74" s="52"/>
      <c r="N74" s="52"/>
    </row>
    <row r="75" spans="1:14" s="17" customFormat="1" ht="17.25">
      <c r="A75" s="159"/>
      <c r="B75" s="159"/>
      <c r="C75" s="159"/>
      <c r="D75" s="159"/>
      <c r="E75" s="118"/>
      <c r="F75" s="118"/>
      <c r="G75" s="118"/>
      <c r="H75" s="159" t="s">
        <v>158</v>
      </c>
      <c r="I75" s="159"/>
      <c r="J75" s="159"/>
      <c r="K75" s="159"/>
      <c r="M75" s="52"/>
      <c r="N75" s="52"/>
    </row>
    <row r="76" spans="1:14" s="17" customFormat="1" ht="17.25">
      <c r="A76" s="159"/>
      <c r="B76" s="159"/>
      <c r="C76" s="159"/>
      <c r="D76" s="159"/>
      <c r="E76" s="118"/>
      <c r="F76" s="118"/>
      <c r="G76" s="118"/>
      <c r="H76" s="118"/>
      <c r="I76" s="23"/>
      <c r="J76" s="23"/>
      <c r="K76" s="119"/>
      <c r="M76" s="52"/>
      <c r="N76" s="52"/>
    </row>
    <row r="77" spans="3:14" s="17" customFormat="1" ht="15">
      <c r="C77" s="18"/>
      <c r="D77" s="18"/>
      <c r="E77" s="18"/>
      <c r="F77" s="18"/>
      <c r="G77" s="18"/>
      <c r="H77" s="133"/>
      <c r="I77" s="133"/>
      <c r="J77" s="133"/>
      <c r="M77" s="52"/>
      <c r="N77" s="52"/>
    </row>
    <row r="78" spans="3:14" s="17" customFormat="1" ht="15">
      <c r="C78" s="18"/>
      <c r="D78" s="18"/>
      <c r="E78" s="18"/>
      <c r="F78" s="18"/>
      <c r="G78" s="18"/>
      <c r="H78" s="18"/>
      <c r="I78" s="18"/>
      <c r="J78" s="18"/>
      <c r="M78" s="52"/>
      <c r="N78" s="52"/>
    </row>
    <row r="79" spans="3:14" s="17" customFormat="1" ht="15">
      <c r="C79" s="18"/>
      <c r="D79" s="18"/>
      <c r="E79" s="18"/>
      <c r="F79" s="18"/>
      <c r="G79" s="18"/>
      <c r="H79" s="18"/>
      <c r="I79" s="18"/>
      <c r="J79" s="18"/>
      <c r="M79" s="52"/>
      <c r="N79" s="52"/>
    </row>
    <row r="80" spans="13:14" s="17" customFormat="1" ht="15">
      <c r="M80" s="52"/>
      <c r="N80" s="52"/>
    </row>
    <row r="81" spans="13:14" s="17" customFormat="1" ht="15">
      <c r="M81" s="52"/>
      <c r="N81" s="52"/>
    </row>
    <row r="82" spans="13:14" s="17" customFormat="1" ht="15">
      <c r="M82" s="52"/>
      <c r="N82" s="52"/>
    </row>
    <row r="83" spans="13:14" s="17" customFormat="1" ht="15">
      <c r="M83" s="52"/>
      <c r="N83" s="52"/>
    </row>
    <row r="84" spans="13:14" s="17" customFormat="1" ht="15">
      <c r="M84" s="52"/>
      <c r="N84" s="52"/>
    </row>
    <row r="85" spans="13:14" s="17" customFormat="1" ht="15">
      <c r="M85" s="52"/>
      <c r="N85" s="52"/>
    </row>
    <row r="86" spans="13:14" s="17" customFormat="1" ht="15">
      <c r="M86" s="52"/>
      <c r="N86" s="52"/>
    </row>
    <row r="87" spans="13:14" s="17" customFormat="1" ht="15">
      <c r="M87" s="52"/>
      <c r="N87" s="52"/>
    </row>
    <row r="88" spans="13:14" s="17" customFormat="1" ht="15">
      <c r="M88" s="52"/>
      <c r="N88" s="52"/>
    </row>
    <row r="89" spans="13:14" s="17" customFormat="1" ht="15">
      <c r="M89" s="52"/>
      <c r="N89" s="52"/>
    </row>
    <row r="90" spans="13:14" s="17" customFormat="1" ht="15">
      <c r="M90" s="52"/>
      <c r="N90" s="52"/>
    </row>
    <row r="91" spans="13:14" s="17" customFormat="1" ht="15">
      <c r="M91" s="52"/>
      <c r="N91" s="52"/>
    </row>
    <row r="92" spans="13:14" s="17" customFormat="1" ht="15">
      <c r="M92" s="52"/>
      <c r="N92" s="52"/>
    </row>
    <row r="93" spans="13:14" s="17" customFormat="1" ht="15">
      <c r="M93" s="52"/>
      <c r="N93" s="52"/>
    </row>
    <row r="94" spans="13:14" s="17" customFormat="1" ht="15">
      <c r="M94" s="52"/>
      <c r="N94" s="52"/>
    </row>
    <row r="95" spans="13:14" s="17" customFormat="1" ht="15">
      <c r="M95" s="52"/>
      <c r="N95" s="52"/>
    </row>
    <row r="96" spans="13:14" s="17" customFormat="1" ht="15">
      <c r="M96" s="52"/>
      <c r="N96" s="52"/>
    </row>
    <row r="97" spans="13:14" s="17" customFormat="1" ht="15">
      <c r="M97" s="52"/>
      <c r="N97" s="52"/>
    </row>
    <row r="98" spans="13:14" s="17" customFormat="1" ht="15">
      <c r="M98" s="52"/>
      <c r="N98" s="52"/>
    </row>
    <row r="99" spans="13:14" s="17" customFormat="1" ht="15">
      <c r="M99" s="52"/>
      <c r="N99" s="52"/>
    </row>
    <row r="100" spans="13:14" s="17" customFormat="1" ht="15">
      <c r="M100" s="52"/>
      <c r="N100" s="52"/>
    </row>
    <row r="101" spans="13:14" s="17" customFormat="1" ht="15">
      <c r="M101" s="52"/>
      <c r="N101" s="52"/>
    </row>
    <row r="102" spans="13:14" s="17" customFormat="1" ht="15">
      <c r="M102" s="52"/>
      <c r="N102" s="52"/>
    </row>
    <row r="103" spans="13:14" s="17" customFormat="1" ht="15">
      <c r="M103" s="52"/>
      <c r="N103" s="52"/>
    </row>
    <row r="104" spans="13:14" s="17" customFormat="1" ht="15">
      <c r="M104" s="52"/>
      <c r="N104" s="52"/>
    </row>
    <row r="105" spans="13:14" s="17" customFormat="1" ht="15">
      <c r="M105" s="52"/>
      <c r="N105" s="52"/>
    </row>
    <row r="106" spans="13:14" s="17" customFormat="1" ht="15">
      <c r="M106" s="52"/>
      <c r="N106" s="52"/>
    </row>
    <row r="107" spans="13:14" s="17" customFormat="1" ht="15">
      <c r="M107" s="52"/>
      <c r="N107" s="52"/>
    </row>
    <row r="108" spans="13:14" s="17" customFormat="1" ht="15">
      <c r="M108" s="52"/>
      <c r="N108" s="52"/>
    </row>
    <row r="109" spans="13:14" s="17" customFormat="1" ht="15">
      <c r="M109" s="52"/>
      <c r="N109" s="52"/>
    </row>
    <row r="110" spans="13:14" s="17" customFormat="1" ht="15">
      <c r="M110" s="52"/>
      <c r="N110" s="52"/>
    </row>
    <row r="111" spans="13:14" s="17" customFormat="1" ht="15">
      <c r="M111" s="52"/>
      <c r="N111" s="52"/>
    </row>
    <row r="112" spans="13:14" s="17" customFormat="1" ht="15">
      <c r="M112" s="52"/>
      <c r="N112" s="52"/>
    </row>
    <row r="113" spans="13:14" s="17" customFormat="1" ht="15">
      <c r="M113" s="52"/>
      <c r="N113" s="52"/>
    </row>
    <row r="114" spans="13:14" s="17" customFormat="1" ht="15">
      <c r="M114" s="52"/>
      <c r="N114" s="52"/>
    </row>
    <row r="115" spans="13:14" s="17" customFormat="1" ht="15">
      <c r="M115" s="52"/>
      <c r="N115" s="52"/>
    </row>
    <row r="116" spans="13:14" s="17" customFormat="1" ht="15">
      <c r="M116" s="52"/>
      <c r="N116" s="52"/>
    </row>
    <row r="117" spans="13:14" s="17" customFormat="1" ht="15">
      <c r="M117" s="52"/>
      <c r="N117" s="52"/>
    </row>
    <row r="118" spans="13:14" s="17" customFormat="1" ht="15">
      <c r="M118" s="52"/>
      <c r="N118" s="52"/>
    </row>
    <row r="119" spans="13:14" s="17" customFormat="1" ht="15">
      <c r="M119" s="52"/>
      <c r="N119" s="52"/>
    </row>
    <row r="120" spans="13:14" s="17" customFormat="1" ht="15">
      <c r="M120" s="52"/>
      <c r="N120" s="52"/>
    </row>
    <row r="121" spans="13:14" s="17" customFormat="1" ht="15">
      <c r="M121" s="52"/>
      <c r="N121" s="52"/>
    </row>
    <row r="122" spans="13:14" s="17" customFormat="1" ht="15">
      <c r="M122" s="52"/>
      <c r="N122" s="52"/>
    </row>
    <row r="123" spans="13:14" s="17" customFormat="1" ht="15">
      <c r="M123" s="52"/>
      <c r="N123" s="52"/>
    </row>
    <row r="124" spans="13:14" s="17" customFormat="1" ht="15">
      <c r="M124" s="52"/>
      <c r="N124" s="52"/>
    </row>
    <row r="125" spans="13:14" s="17" customFormat="1" ht="15">
      <c r="M125" s="52"/>
      <c r="N125" s="52"/>
    </row>
    <row r="126" spans="13:14" s="17" customFormat="1" ht="15">
      <c r="M126" s="52"/>
      <c r="N126" s="52"/>
    </row>
    <row r="127" spans="13:14" s="17" customFormat="1" ht="15">
      <c r="M127" s="52"/>
      <c r="N127" s="52"/>
    </row>
    <row r="128" spans="13:14" s="17" customFormat="1" ht="15">
      <c r="M128" s="52"/>
      <c r="N128" s="52"/>
    </row>
    <row r="129" spans="13:14" s="17" customFormat="1" ht="15">
      <c r="M129" s="52"/>
      <c r="N129" s="52"/>
    </row>
    <row r="130" spans="13:14" s="17" customFormat="1" ht="15">
      <c r="M130" s="52"/>
      <c r="N130" s="52"/>
    </row>
    <row r="131" spans="13:14" s="17" customFormat="1" ht="15">
      <c r="M131" s="52"/>
      <c r="N131" s="52"/>
    </row>
    <row r="132" spans="13:14" s="17" customFormat="1" ht="15">
      <c r="M132" s="52"/>
      <c r="N132" s="52"/>
    </row>
  </sheetData>
  <mergeCells count="46">
    <mergeCell ref="G70:H70"/>
    <mergeCell ref="G71:H71"/>
    <mergeCell ref="G54:I54"/>
    <mergeCell ref="A76:D76"/>
    <mergeCell ref="H73:K73"/>
    <mergeCell ref="H74:K74"/>
    <mergeCell ref="H75:K75"/>
    <mergeCell ref="A73:D73"/>
    <mergeCell ref="A74:D74"/>
    <mergeCell ref="A75:D75"/>
    <mergeCell ref="G50:I50"/>
    <mergeCell ref="G51:I51"/>
    <mergeCell ref="G52:I52"/>
    <mergeCell ref="G53:I53"/>
    <mergeCell ref="G43:I43"/>
    <mergeCell ref="D29:D30"/>
    <mergeCell ref="B58:E58"/>
    <mergeCell ref="B41:D41"/>
    <mergeCell ref="E29:E30"/>
    <mergeCell ref="G44:I44"/>
    <mergeCell ref="G47:I47"/>
    <mergeCell ref="G48:I48"/>
    <mergeCell ref="G45:I45"/>
    <mergeCell ref="G46:I46"/>
    <mergeCell ref="A36:B36"/>
    <mergeCell ref="I29:K29"/>
    <mergeCell ref="G41:I41"/>
    <mergeCell ref="G42:I42"/>
    <mergeCell ref="A32:B32"/>
    <mergeCell ref="A33:B33"/>
    <mergeCell ref="A34:B34"/>
    <mergeCell ref="A35:B35"/>
    <mergeCell ref="A1:K1"/>
    <mergeCell ref="C2:K2"/>
    <mergeCell ref="C3:K3"/>
    <mergeCell ref="C4:K4"/>
    <mergeCell ref="H77:J77"/>
    <mergeCell ref="G49:I49"/>
    <mergeCell ref="B6:K6"/>
    <mergeCell ref="B7:K7"/>
    <mergeCell ref="B10:K10"/>
    <mergeCell ref="B68:E68"/>
    <mergeCell ref="G69:H69"/>
    <mergeCell ref="G68:H68"/>
    <mergeCell ref="A29:B30"/>
    <mergeCell ref="C29:C30"/>
  </mergeCells>
  <printOptions horizontalCentered="1"/>
  <pageMargins left="0.5" right="0.25" top="0.75" bottom="0.5" header="0.5" footer="0.5"/>
  <pageSetup orientation="portrait" paperSize="9" r:id="rId1"/>
  <rowBreaks count="1" manualBreakCount="1">
    <brk id="3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42"/>
  <sheetViews>
    <sheetView zoomScale="120" zoomScaleNormal="120" workbookViewId="0" topLeftCell="A1">
      <selection activeCell="G4" sqref="G4:I4"/>
    </sheetView>
  </sheetViews>
  <sheetFormatPr defaultColWidth="8.796875" defaultRowHeight="15"/>
  <cols>
    <col min="1" max="1" width="6.3984375" style="0" customWidth="1"/>
    <col min="5" max="5" width="5.69921875" style="0" customWidth="1"/>
    <col min="10" max="10" width="14.3984375" style="0" customWidth="1"/>
  </cols>
  <sheetData>
    <row r="1" spans="2:14" s="18" customFormat="1" ht="15.75">
      <c r="B1" s="23" t="s">
        <v>165</v>
      </c>
      <c r="F1" s="24"/>
      <c r="G1" s="24"/>
      <c r="H1" s="24"/>
      <c r="I1" s="24"/>
      <c r="J1" s="24"/>
      <c r="K1" s="24"/>
      <c r="M1" s="24"/>
      <c r="N1" s="24"/>
    </row>
    <row r="2" spans="3:14" s="18" customFormat="1" ht="6" customHeight="1">
      <c r="C2" s="23"/>
      <c r="F2" s="24"/>
      <c r="G2" s="24"/>
      <c r="H2" s="24"/>
      <c r="I2" s="24"/>
      <c r="J2" s="24"/>
      <c r="K2" s="24"/>
      <c r="M2" s="24"/>
      <c r="N2" s="24"/>
    </row>
    <row r="3" spans="1:14" s="19" customFormat="1" ht="19.5" customHeight="1">
      <c r="A3" s="47" t="s">
        <v>71</v>
      </c>
      <c r="B3" s="152" t="s">
        <v>149</v>
      </c>
      <c r="C3" s="153"/>
      <c r="D3" s="153"/>
      <c r="E3" s="85"/>
      <c r="F3" s="71" t="s">
        <v>60</v>
      </c>
      <c r="G3" s="145" t="s">
        <v>61</v>
      </c>
      <c r="H3" s="145"/>
      <c r="I3" s="145"/>
      <c r="J3" s="71" t="s">
        <v>30</v>
      </c>
      <c r="K3" s="21"/>
      <c r="M3" s="21"/>
      <c r="N3" s="21"/>
    </row>
    <row r="4" spans="1:14" s="19" customFormat="1" ht="19.5" customHeight="1">
      <c r="A4" s="42">
        <v>1</v>
      </c>
      <c r="B4" s="44" t="s">
        <v>69</v>
      </c>
      <c r="E4" s="88"/>
      <c r="F4" s="90" t="s">
        <v>44</v>
      </c>
      <c r="G4" s="146" t="s">
        <v>45</v>
      </c>
      <c r="H4" s="146"/>
      <c r="I4" s="146"/>
      <c r="J4" s="91">
        <f>diahinh!J42</f>
        <v>346983548</v>
      </c>
      <c r="K4" s="21"/>
      <c r="M4" s="21"/>
      <c r="N4" s="21"/>
    </row>
    <row r="5" spans="1:14" s="19" customFormat="1" ht="19.5" customHeight="1">
      <c r="A5" s="42"/>
      <c r="B5" s="44" t="s">
        <v>70</v>
      </c>
      <c r="E5" s="88"/>
      <c r="F5" s="90" t="s">
        <v>38</v>
      </c>
      <c r="G5" s="149" t="s">
        <v>46</v>
      </c>
      <c r="H5" s="149"/>
      <c r="I5" s="149"/>
      <c r="J5" s="91">
        <f>diahinh!J43</f>
        <v>13821474</v>
      </c>
      <c r="K5" s="21"/>
      <c r="M5" s="21"/>
      <c r="N5" s="21"/>
    </row>
    <row r="6" spans="1:14" s="19" customFormat="1" ht="19.5" customHeight="1">
      <c r="A6" s="42"/>
      <c r="B6" s="44" t="s">
        <v>62</v>
      </c>
      <c r="E6" s="88"/>
      <c r="F6" s="90" t="s">
        <v>39</v>
      </c>
      <c r="G6" s="149" t="s">
        <v>47</v>
      </c>
      <c r="H6" s="149"/>
      <c r="I6" s="149"/>
      <c r="J6" s="91">
        <f>diahinh!J44</f>
        <v>319557292</v>
      </c>
      <c r="K6" s="21"/>
      <c r="M6" s="21"/>
      <c r="N6" s="21"/>
    </row>
    <row r="7" spans="1:14" s="19" customFormat="1" ht="19.5" customHeight="1">
      <c r="A7" s="42"/>
      <c r="B7" s="44" t="s">
        <v>63</v>
      </c>
      <c r="E7" s="88"/>
      <c r="F7" s="90" t="s">
        <v>48</v>
      </c>
      <c r="G7" s="149" t="s">
        <v>49</v>
      </c>
      <c r="H7" s="149"/>
      <c r="I7" s="149"/>
      <c r="J7" s="91">
        <f>diahinh!J45</f>
        <v>13604782</v>
      </c>
      <c r="K7" s="21"/>
      <c r="M7" s="21"/>
      <c r="N7" s="21"/>
    </row>
    <row r="8" spans="1:14" s="19" customFormat="1" ht="19.5" customHeight="1">
      <c r="A8" s="42">
        <v>2</v>
      </c>
      <c r="B8" s="44" t="s">
        <v>15</v>
      </c>
      <c r="E8" s="88"/>
      <c r="F8" s="90" t="s">
        <v>50</v>
      </c>
      <c r="G8" s="149" t="s">
        <v>51</v>
      </c>
      <c r="H8" s="149"/>
      <c r="I8" s="149"/>
      <c r="J8" s="91">
        <f>diahinh!J46</f>
        <v>223690104.39999998</v>
      </c>
      <c r="K8" s="21"/>
      <c r="M8" s="21"/>
      <c r="N8" s="21"/>
    </row>
    <row r="9" spans="1:14" s="19" customFormat="1" ht="19.5" customHeight="1">
      <c r="A9" s="42">
        <v>3</v>
      </c>
      <c r="B9" s="44" t="s">
        <v>64</v>
      </c>
      <c r="E9" s="88"/>
      <c r="F9" s="90" t="s">
        <v>52</v>
      </c>
      <c r="G9" s="149" t="s">
        <v>120</v>
      </c>
      <c r="H9" s="149"/>
      <c r="I9" s="149"/>
      <c r="J9" s="91">
        <f>diahinh!J47</f>
        <v>28533682.62</v>
      </c>
      <c r="K9" s="21"/>
      <c r="M9" s="21"/>
      <c r="N9" s="21"/>
    </row>
    <row r="10" spans="1:14" s="19" customFormat="1" ht="19.5" customHeight="1">
      <c r="A10" s="42">
        <v>4</v>
      </c>
      <c r="B10" s="44" t="s">
        <v>121</v>
      </c>
      <c r="E10" s="88"/>
      <c r="F10" s="90" t="s">
        <v>122</v>
      </c>
      <c r="G10" s="149" t="s">
        <v>120</v>
      </c>
      <c r="H10" s="149"/>
      <c r="I10" s="149"/>
      <c r="J10" s="91">
        <f>diahinh!J48</f>
        <v>28533682.62</v>
      </c>
      <c r="K10" s="21"/>
      <c r="M10" s="21"/>
      <c r="N10" s="21"/>
    </row>
    <row r="11" spans="1:14" s="19" customFormat="1" ht="19.5" customHeight="1">
      <c r="A11" s="42">
        <v>5</v>
      </c>
      <c r="B11" s="44" t="s">
        <v>123</v>
      </c>
      <c r="E11" s="88"/>
      <c r="F11" s="90" t="s">
        <v>124</v>
      </c>
      <c r="G11" s="149" t="s">
        <v>125</v>
      </c>
      <c r="H11" s="149"/>
      <c r="I11" s="149"/>
      <c r="J11" s="91">
        <f>diahinh!J49</f>
        <v>700000</v>
      </c>
      <c r="K11" s="21"/>
      <c r="M11" s="21"/>
      <c r="N11" s="21"/>
    </row>
    <row r="12" spans="1:14" s="19" customFormat="1" ht="19.5" customHeight="1">
      <c r="A12" s="42">
        <v>6</v>
      </c>
      <c r="B12" s="44" t="s">
        <v>65</v>
      </c>
      <c r="E12" s="88"/>
      <c r="F12" s="90" t="s">
        <v>53</v>
      </c>
      <c r="G12" s="149" t="s">
        <v>126</v>
      </c>
      <c r="H12" s="149"/>
      <c r="I12" s="149"/>
      <c r="J12" s="91">
        <f>diahinh!J50</f>
        <v>34240419.143999994</v>
      </c>
      <c r="K12" s="21"/>
      <c r="M12" s="21"/>
      <c r="N12" s="21"/>
    </row>
    <row r="13" spans="1:14" s="19" customFormat="1" ht="19.5" customHeight="1">
      <c r="A13" s="42">
        <v>7</v>
      </c>
      <c r="B13" s="44" t="s">
        <v>66</v>
      </c>
      <c r="E13" s="88"/>
      <c r="F13" s="90" t="s">
        <v>54</v>
      </c>
      <c r="G13" s="149" t="s">
        <v>127</v>
      </c>
      <c r="H13" s="149"/>
      <c r="I13" s="149"/>
      <c r="J13" s="91">
        <f>diahinh!J51</f>
        <v>662681436.7839999</v>
      </c>
      <c r="K13" s="21"/>
      <c r="M13" s="21"/>
      <c r="N13" s="21"/>
    </row>
    <row r="14" spans="1:14" s="19" customFormat="1" ht="19.5" customHeight="1">
      <c r="A14" s="42">
        <v>8</v>
      </c>
      <c r="B14" s="44" t="s">
        <v>67</v>
      </c>
      <c r="E14" s="88"/>
      <c r="F14" s="90" t="s">
        <v>55</v>
      </c>
      <c r="G14" s="149" t="s">
        <v>56</v>
      </c>
      <c r="H14" s="149"/>
      <c r="I14" s="149"/>
      <c r="J14" s="91">
        <f>diahinh!J52</f>
        <v>66268143.678399995</v>
      </c>
      <c r="K14" s="21"/>
      <c r="M14" s="21"/>
      <c r="N14" s="21"/>
    </row>
    <row r="15" spans="1:14" s="19" customFormat="1" ht="19.5" customHeight="1">
      <c r="A15" s="42">
        <v>9</v>
      </c>
      <c r="B15" s="44" t="s">
        <v>68</v>
      </c>
      <c r="E15" s="88"/>
      <c r="F15" s="90" t="s">
        <v>85</v>
      </c>
      <c r="G15" s="149" t="s">
        <v>57</v>
      </c>
      <c r="H15" s="149"/>
      <c r="I15" s="149"/>
      <c r="J15" s="91">
        <f>diahinh!J53</f>
        <v>728949580.4624</v>
      </c>
      <c r="K15" s="21"/>
      <c r="L15" s="21"/>
      <c r="M15" s="21"/>
      <c r="N15" s="21"/>
    </row>
    <row r="16" spans="1:14" s="17" customFormat="1" ht="19.5" customHeight="1">
      <c r="A16" s="42">
        <v>10</v>
      </c>
      <c r="B16" s="44" t="s">
        <v>82</v>
      </c>
      <c r="C16" s="60"/>
      <c r="D16" s="19"/>
      <c r="E16" s="88"/>
      <c r="F16" s="93" t="s">
        <v>78</v>
      </c>
      <c r="G16" s="149"/>
      <c r="H16" s="149"/>
      <c r="I16" s="149"/>
      <c r="J16" s="91" t="e">
        <f>diahinh!#REF!</f>
        <v>#REF!</v>
      </c>
      <c r="K16" s="21"/>
      <c r="M16" s="52"/>
      <c r="N16" s="52"/>
    </row>
    <row r="17" spans="1:14" s="17" customFormat="1" ht="19.5" customHeight="1">
      <c r="A17" s="44"/>
      <c r="B17" s="44" t="s">
        <v>147</v>
      </c>
      <c r="C17" s="60"/>
      <c r="D17" s="19"/>
      <c r="E17" s="88"/>
      <c r="F17" s="92"/>
      <c r="G17" s="149" t="s">
        <v>76</v>
      </c>
      <c r="H17" s="149"/>
      <c r="I17" s="149"/>
      <c r="J17" s="91" t="e">
        <f>diahinh!#REF!</f>
        <v>#REF!</v>
      </c>
      <c r="K17" s="21"/>
      <c r="M17" s="52"/>
      <c r="N17" s="52"/>
    </row>
    <row r="18" spans="1:14" s="17" customFormat="1" ht="19.5" customHeight="1">
      <c r="A18" s="44"/>
      <c r="B18" s="44" t="s">
        <v>83</v>
      </c>
      <c r="C18" s="60"/>
      <c r="D18" s="19"/>
      <c r="E18" s="88"/>
      <c r="F18" s="92"/>
      <c r="G18" s="149" t="s">
        <v>77</v>
      </c>
      <c r="H18" s="149"/>
      <c r="I18" s="149"/>
      <c r="J18" s="91" t="e">
        <f>diahinh!#REF!</f>
        <v>#REF!</v>
      </c>
      <c r="K18" s="21"/>
      <c r="M18" s="52"/>
      <c r="N18" s="52"/>
    </row>
    <row r="19" spans="1:14" s="17" customFormat="1" ht="19.5" customHeight="1">
      <c r="A19" s="87">
        <v>11</v>
      </c>
      <c r="B19" s="43" t="s">
        <v>84</v>
      </c>
      <c r="C19" s="53"/>
      <c r="D19" s="33"/>
      <c r="E19" s="89"/>
      <c r="F19" s="73" t="s">
        <v>79</v>
      </c>
      <c r="G19" s="161" t="s">
        <v>80</v>
      </c>
      <c r="H19" s="161"/>
      <c r="I19" s="161"/>
      <c r="J19" s="115" t="e">
        <f>diahinh!#REF!</f>
        <v>#REF!</v>
      </c>
      <c r="K19" s="21"/>
      <c r="M19" s="52"/>
      <c r="N19" s="52"/>
    </row>
    <row r="20" spans="1:14" s="17" customFormat="1" ht="19.5" customHeight="1">
      <c r="A20" s="43"/>
      <c r="B20" s="43"/>
      <c r="C20" s="67" t="s">
        <v>129</v>
      </c>
      <c r="D20" s="33"/>
      <c r="E20" s="89"/>
      <c r="F20" s="94"/>
      <c r="G20" s="158" t="s">
        <v>81</v>
      </c>
      <c r="H20" s="158"/>
      <c r="I20" s="158"/>
      <c r="J20" s="116" t="e">
        <f>J15+J16+J19</f>
        <v>#REF!</v>
      </c>
      <c r="K20" s="21"/>
      <c r="M20" s="52"/>
      <c r="N20" s="52"/>
    </row>
    <row r="21" spans="13:14" s="17" customFormat="1" ht="7.5" customHeight="1">
      <c r="M21" s="52"/>
      <c r="N21" s="52"/>
    </row>
    <row r="22" spans="2:14" s="17" customFormat="1" ht="15.75">
      <c r="B22" s="66" t="s">
        <v>163</v>
      </c>
      <c r="M22" s="52"/>
      <c r="N22" s="52"/>
    </row>
    <row r="23" spans="1:14" s="17" customFormat="1" ht="9" customHeight="1">
      <c r="A23" s="38"/>
      <c r="B23" s="38"/>
      <c r="M23" s="52"/>
      <c r="N23" s="52"/>
    </row>
    <row r="24" spans="1:14" s="17" customFormat="1" ht="19.5" customHeight="1">
      <c r="A24" s="95" t="s">
        <v>71</v>
      </c>
      <c r="B24" s="150" t="s">
        <v>137</v>
      </c>
      <c r="C24" s="151"/>
      <c r="D24" s="151"/>
      <c r="E24" s="162"/>
      <c r="F24" s="102" t="s">
        <v>138</v>
      </c>
      <c r="G24" s="102" t="s">
        <v>139</v>
      </c>
      <c r="H24" s="103" t="s">
        <v>151</v>
      </c>
      <c r="I24" s="102" t="s">
        <v>59</v>
      </c>
      <c r="J24" s="102" t="s">
        <v>30</v>
      </c>
      <c r="K24" s="61"/>
      <c r="M24" s="52"/>
      <c r="N24" s="52"/>
    </row>
    <row r="25" spans="1:14" s="17" customFormat="1" ht="19.5" customHeight="1">
      <c r="A25" s="57">
        <v>1</v>
      </c>
      <c r="B25" s="58" t="s">
        <v>130</v>
      </c>
      <c r="C25" s="62"/>
      <c r="D25" s="62"/>
      <c r="E25" s="98"/>
      <c r="F25" s="77" t="s">
        <v>114</v>
      </c>
      <c r="G25" s="77">
        <v>500</v>
      </c>
      <c r="H25" s="77" t="s">
        <v>131</v>
      </c>
      <c r="I25" s="104">
        <v>498195</v>
      </c>
      <c r="J25" s="76">
        <f>G25*I25</f>
        <v>249097500</v>
      </c>
      <c r="M25" s="52"/>
      <c r="N25" s="52"/>
    </row>
    <row r="26" spans="1:14" s="17" customFormat="1" ht="19.5" customHeight="1">
      <c r="A26" s="96">
        <v>2</v>
      </c>
      <c r="B26" s="58" t="s">
        <v>132</v>
      </c>
      <c r="C26" s="60"/>
      <c r="D26" s="60"/>
      <c r="E26" s="99"/>
      <c r="F26" s="105" t="s">
        <v>133</v>
      </c>
      <c r="G26" s="105">
        <v>850</v>
      </c>
      <c r="H26" s="105" t="s">
        <v>134</v>
      </c>
      <c r="I26" s="106">
        <v>90000</v>
      </c>
      <c r="J26" s="76">
        <f>G26*I26</f>
        <v>76500000</v>
      </c>
      <c r="M26" s="52"/>
      <c r="N26" s="52"/>
    </row>
    <row r="27" spans="1:14" s="17" customFormat="1" ht="19.5" customHeight="1">
      <c r="A27" s="96">
        <v>3</v>
      </c>
      <c r="B27" s="58" t="s">
        <v>135</v>
      </c>
      <c r="C27" s="60"/>
      <c r="D27" s="60"/>
      <c r="E27" s="99"/>
      <c r="F27" s="105" t="s">
        <v>136</v>
      </c>
      <c r="G27" s="105">
        <v>50</v>
      </c>
      <c r="H27" s="105" t="s">
        <v>134</v>
      </c>
      <c r="I27" s="106">
        <v>218000</v>
      </c>
      <c r="J27" s="76">
        <f>G27*I27</f>
        <v>10900000</v>
      </c>
      <c r="M27" s="52"/>
      <c r="N27" s="52"/>
    </row>
    <row r="28" spans="1:14" s="17" customFormat="1" ht="19.5" customHeight="1">
      <c r="A28" s="57"/>
      <c r="B28" s="58" t="s">
        <v>73</v>
      </c>
      <c r="C28" s="62"/>
      <c r="D28" s="62"/>
      <c r="E28" s="98"/>
      <c r="F28" s="77"/>
      <c r="G28" s="77"/>
      <c r="H28" s="77"/>
      <c r="I28" s="104"/>
      <c r="J28" s="107">
        <f>SUM(J25:J27)</f>
        <v>336497500</v>
      </c>
      <c r="M28" s="52"/>
      <c r="N28" s="52"/>
    </row>
    <row r="29" spans="1:14" s="17" customFormat="1" ht="19.5" customHeight="1">
      <c r="A29" s="97"/>
      <c r="B29" s="100" t="s">
        <v>140</v>
      </c>
      <c r="C29" s="53"/>
      <c r="D29" s="53"/>
      <c r="E29" s="101"/>
      <c r="F29" s="108"/>
      <c r="G29" s="108"/>
      <c r="H29" s="108"/>
      <c r="I29" s="109"/>
      <c r="J29" s="111">
        <f>J28*10/100</f>
        <v>33649750</v>
      </c>
      <c r="M29" s="52"/>
      <c r="N29" s="52"/>
    </row>
    <row r="30" spans="1:14" s="17" customFormat="1" ht="19.5" customHeight="1">
      <c r="A30" s="97"/>
      <c r="B30" s="100"/>
      <c r="C30" s="63" t="s">
        <v>141</v>
      </c>
      <c r="D30" s="53"/>
      <c r="E30" s="101"/>
      <c r="F30" s="108"/>
      <c r="G30" s="108"/>
      <c r="H30" s="108"/>
      <c r="I30" s="109"/>
      <c r="J30" s="112">
        <f>J28+J29</f>
        <v>370147250</v>
      </c>
      <c r="M30" s="52"/>
      <c r="N30" s="52"/>
    </row>
    <row r="31" spans="1:14" s="17" customFormat="1" ht="6.75" customHeight="1">
      <c r="A31" s="60"/>
      <c r="B31" s="60"/>
      <c r="C31" s="60"/>
      <c r="D31" s="60"/>
      <c r="E31" s="60"/>
      <c r="F31" s="60"/>
      <c r="G31" s="60"/>
      <c r="H31" s="19"/>
      <c r="M31" s="52"/>
      <c r="N31" s="52"/>
    </row>
    <row r="32" spans="2:14" s="17" customFormat="1" ht="15.75">
      <c r="B32" s="66" t="s">
        <v>164</v>
      </c>
      <c r="C32" s="18"/>
      <c r="D32" s="18"/>
      <c r="E32" s="18"/>
      <c r="F32" s="18"/>
      <c r="G32" s="18"/>
      <c r="H32" s="18"/>
      <c r="I32" s="18"/>
      <c r="J32" s="18"/>
      <c r="M32" s="52"/>
      <c r="N32" s="52"/>
    </row>
    <row r="33" spans="1:14" s="17" customFormat="1" ht="6.75" customHeight="1">
      <c r="A33" s="38"/>
      <c r="B33" s="38"/>
      <c r="C33" s="18"/>
      <c r="D33" s="18"/>
      <c r="E33" s="18"/>
      <c r="F33" s="18"/>
      <c r="G33" s="18"/>
      <c r="H33" s="18"/>
      <c r="I33" s="18"/>
      <c r="J33" s="18"/>
      <c r="M33" s="52"/>
      <c r="N33" s="52"/>
    </row>
    <row r="34" spans="1:14" s="17" customFormat="1" ht="19.5" customHeight="1">
      <c r="A34" s="110" t="s">
        <v>71</v>
      </c>
      <c r="B34" s="139" t="s">
        <v>137</v>
      </c>
      <c r="C34" s="140"/>
      <c r="D34" s="140"/>
      <c r="E34" s="140"/>
      <c r="F34" s="114"/>
      <c r="G34" s="123" t="s">
        <v>30</v>
      </c>
      <c r="H34" s="124"/>
      <c r="I34" s="18"/>
      <c r="J34" s="18"/>
      <c r="M34" s="52"/>
      <c r="N34" s="52"/>
    </row>
    <row r="35" spans="1:14" s="17" customFormat="1" ht="19.5" customHeight="1">
      <c r="A35" s="42">
        <v>1</v>
      </c>
      <c r="B35" s="44" t="s">
        <v>142</v>
      </c>
      <c r="C35" s="19"/>
      <c r="D35" s="19"/>
      <c r="E35" s="19"/>
      <c r="F35" s="88"/>
      <c r="G35" s="141" t="e">
        <f>J20</f>
        <v>#REF!</v>
      </c>
      <c r="H35" s="142"/>
      <c r="I35" s="18"/>
      <c r="J35" s="18"/>
      <c r="M35" s="52"/>
      <c r="N35" s="52"/>
    </row>
    <row r="36" spans="1:14" s="17" customFormat="1" ht="19.5" customHeight="1">
      <c r="A36" s="87">
        <v>2</v>
      </c>
      <c r="B36" s="43" t="s">
        <v>143</v>
      </c>
      <c r="C36" s="33"/>
      <c r="D36" s="33"/>
      <c r="E36" s="33"/>
      <c r="F36" s="89"/>
      <c r="G36" s="154">
        <f>J30</f>
        <v>370147250</v>
      </c>
      <c r="H36" s="155"/>
      <c r="I36" s="18"/>
      <c r="J36" s="18"/>
      <c r="M36" s="52"/>
      <c r="N36" s="52"/>
    </row>
    <row r="37" spans="1:14" s="18" customFormat="1" ht="19.5" customHeight="1">
      <c r="A37" s="43"/>
      <c r="B37" s="59"/>
      <c r="C37" s="65" t="s">
        <v>31</v>
      </c>
      <c r="D37" s="33"/>
      <c r="E37" s="33"/>
      <c r="F37" s="89"/>
      <c r="G37" s="156" t="e">
        <f>G35+G36</f>
        <v>#REF!</v>
      </c>
      <c r="H37" s="157"/>
      <c r="M37" s="24"/>
      <c r="N37" s="24"/>
    </row>
    <row r="38" spans="1:14" s="17" customFormat="1" ht="6.75" customHeight="1">
      <c r="A38" s="18"/>
      <c r="B38" s="18"/>
      <c r="C38" s="18"/>
      <c r="D38" s="18"/>
      <c r="E38" s="18"/>
      <c r="F38" s="18"/>
      <c r="G38" s="18"/>
      <c r="H38" s="18"/>
      <c r="I38" s="18"/>
      <c r="J38" s="18"/>
      <c r="M38" s="52"/>
      <c r="N38" s="52"/>
    </row>
    <row r="39" spans="1:14" s="17" customFormat="1" ht="15">
      <c r="A39" s="160" t="s">
        <v>155</v>
      </c>
      <c r="B39" s="160"/>
      <c r="C39" s="160"/>
      <c r="D39" s="160"/>
      <c r="E39" s="18"/>
      <c r="F39" s="18"/>
      <c r="G39" s="160" t="s">
        <v>155</v>
      </c>
      <c r="H39" s="160"/>
      <c r="I39" s="160"/>
      <c r="J39" s="160"/>
      <c r="K39" s="64"/>
      <c r="M39" s="52"/>
      <c r="N39" s="52"/>
    </row>
    <row r="40" spans="1:14" s="119" customFormat="1" ht="18.75" customHeight="1">
      <c r="A40" s="159" t="s">
        <v>144</v>
      </c>
      <c r="B40" s="159"/>
      <c r="C40" s="159"/>
      <c r="D40" s="159"/>
      <c r="E40" s="118"/>
      <c r="F40" s="118"/>
      <c r="G40" s="159" t="s">
        <v>145</v>
      </c>
      <c r="H40" s="159"/>
      <c r="I40" s="159"/>
      <c r="J40" s="159"/>
      <c r="K40" s="117"/>
      <c r="M40" s="120"/>
      <c r="N40" s="120"/>
    </row>
    <row r="41" spans="1:14" s="119" customFormat="1" ht="17.25">
      <c r="A41" s="159" t="s">
        <v>156</v>
      </c>
      <c r="B41" s="159"/>
      <c r="C41" s="159"/>
      <c r="D41" s="159"/>
      <c r="E41" s="118"/>
      <c r="F41" s="118"/>
      <c r="G41" s="159" t="s">
        <v>158</v>
      </c>
      <c r="H41" s="159"/>
      <c r="I41" s="159"/>
      <c r="J41" s="159"/>
      <c r="K41" s="117"/>
      <c r="M41" s="120"/>
      <c r="N41" s="120"/>
    </row>
    <row r="42" spans="1:14" s="119" customFormat="1" ht="17.25">
      <c r="A42" s="159" t="s">
        <v>157</v>
      </c>
      <c r="B42" s="159"/>
      <c r="C42" s="159"/>
      <c r="D42" s="159"/>
      <c r="E42" s="118"/>
      <c r="F42" s="118"/>
      <c r="G42" s="118"/>
      <c r="H42" s="118"/>
      <c r="I42" s="23"/>
      <c r="J42" s="23"/>
      <c r="M42" s="120"/>
      <c r="N42" s="120"/>
    </row>
  </sheetData>
  <mergeCells count="32">
    <mergeCell ref="A41:D41"/>
    <mergeCell ref="A42:D42"/>
    <mergeCell ref="G39:J39"/>
    <mergeCell ref="G40:J40"/>
    <mergeCell ref="G41:J41"/>
    <mergeCell ref="A39:D39"/>
    <mergeCell ref="A40:D40"/>
    <mergeCell ref="G37:H37"/>
    <mergeCell ref="B34:E34"/>
    <mergeCell ref="G34:H34"/>
    <mergeCell ref="G35:H35"/>
    <mergeCell ref="G36:H36"/>
    <mergeCell ref="G18:I18"/>
    <mergeCell ref="G19:I19"/>
    <mergeCell ref="G20:I20"/>
    <mergeCell ref="B24:E24"/>
    <mergeCell ref="G14:I14"/>
    <mergeCell ref="G15:I15"/>
    <mergeCell ref="G16:I16"/>
    <mergeCell ref="G17:I17"/>
    <mergeCell ref="G10:I10"/>
    <mergeCell ref="G11:I11"/>
    <mergeCell ref="G12:I12"/>
    <mergeCell ref="G13:I13"/>
    <mergeCell ref="G6:I6"/>
    <mergeCell ref="G7:I7"/>
    <mergeCell ref="G8:I8"/>
    <mergeCell ref="G9:I9"/>
    <mergeCell ref="B3:D3"/>
    <mergeCell ref="G3:I3"/>
    <mergeCell ref="G4:I4"/>
    <mergeCell ref="G5:I5"/>
  </mergeCells>
  <printOptions horizontalCentered="1"/>
  <pageMargins left="0.5" right="0.25" top="0.5" bottom="0.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DongNai Computer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TVD</dc:creator>
  <cp:keywords/>
  <dc:description/>
  <cp:lastModifiedBy>User</cp:lastModifiedBy>
  <cp:lastPrinted>2008-01-07T01:19:55Z</cp:lastPrinted>
  <dcterms:created xsi:type="dcterms:W3CDTF">2002-03-15T06:07:01Z</dcterms:created>
  <dcterms:modified xsi:type="dcterms:W3CDTF">2009-02-20T15:49:45Z</dcterms:modified>
  <cp:category/>
  <cp:version/>
  <cp:contentType/>
  <cp:contentStatus/>
</cp:coreProperties>
</file>